
<file path=[Content_Types].xml><?xml version="1.0" encoding="utf-8"?>
<Types xmlns="http://schemas.openxmlformats.org/package/2006/content-types">
  <Default Extension="emf" ContentType="image/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8_{1A5C55F9-5F04-48C8-8FB8-EBF54F16D135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ted" sheetId="40" r:id="rId1"/>
    <sheet name="meta" sheetId="42" r:id="rId2"/>
    <sheet name="data" sheetId="43" r:id="rId3"/>
    <sheet name="m" sheetId="44" r:id="rId4"/>
  </sheets>
  <definedNames>
    <definedName name="Ancrage_résultats">ted!$AB$69</definedName>
    <definedName name="Classement_TED">ted!$BB$136</definedName>
    <definedName name="Id_match">ted!$AB$70:$AB$132</definedName>
    <definedName name="Nb_résultats">ted!$EJ$134</definedName>
    <definedName name="Places">ted!$AB$136</definedName>
    <definedName name="Résult_enr">ted!$EJ$133</definedName>
    <definedName name="_xlnm.Print_Area" localSheetId="0">ted!$A1:$L134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2" i="40" l="1"/>
  <c r="E132" i="40"/>
  <c r="D132" i="40"/>
  <c r="L131" i="40"/>
  <c r="K131" i="40"/>
  <c r="G131" i="40"/>
  <c r="F131" i="40"/>
  <c r="L130" i="40"/>
  <c r="F130" i="40"/>
  <c r="E130" i="40"/>
  <c r="D130" i="40"/>
  <c r="K129" i="40"/>
  <c r="H129" i="40"/>
  <c r="G128" i="40"/>
  <c r="F128" i="40"/>
  <c r="E128" i="40"/>
  <c r="D128" i="40"/>
  <c r="G127" i="40"/>
  <c r="F127" i="40"/>
  <c r="F126" i="40"/>
  <c r="E126" i="40"/>
  <c r="D126" i="40"/>
  <c r="I125" i="40"/>
  <c r="F124" i="40"/>
  <c r="E124" i="40"/>
  <c r="D124" i="40"/>
  <c r="H123" i="40"/>
  <c r="G123" i="40"/>
  <c r="F123" i="40"/>
  <c r="F122" i="40"/>
  <c r="E122" i="40"/>
  <c r="D122" i="40"/>
  <c r="H121" i="40"/>
  <c r="L120" i="40"/>
  <c r="G120" i="40"/>
  <c r="F120" i="40"/>
  <c r="E120" i="40"/>
  <c r="D120" i="40"/>
  <c r="G119" i="40"/>
  <c r="F119" i="40"/>
  <c r="F118" i="40"/>
  <c r="E118" i="40"/>
  <c r="D118" i="40"/>
  <c r="J117" i="40"/>
  <c r="F116" i="40"/>
  <c r="E116" i="40"/>
  <c r="D116" i="40"/>
  <c r="G115" i="40"/>
  <c r="F115" i="40"/>
  <c r="F114" i="40"/>
  <c r="E114" i="40"/>
  <c r="D114" i="40"/>
  <c r="H113" i="40"/>
  <c r="G112" i="40"/>
  <c r="F112" i="40"/>
  <c r="E112" i="40"/>
  <c r="D112" i="40"/>
  <c r="I111" i="40"/>
  <c r="G111" i="40"/>
  <c r="F111" i="40"/>
  <c r="F110" i="40"/>
  <c r="E110" i="40"/>
  <c r="D110" i="40"/>
  <c r="I109" i="40"/>
  <c r="H108" i="40"/>
  <c r="F108" i="40"/>
  <c r="E108" i="40"/>
  <c r="D108" i="40"/>
  <c r="G107" i="40"/>
  <c r="F107" i="40"/>
  <c r="H106" i="40"/>
  <c r="F106" i="40"/>
  <c r="E106" i="40"/>
  <c r="D106" i="40"/>
  <c r="G104" i="40"/>
  <c r="F104" i="40"/>
  <c r="E104" i="40"/>
  <c r="D104" i="40"/>
  <c r="G103" i="40"/>
  <c r="F103" i="40"/>
  <c r="F102" i="40"/>
  <c r="E102" i="40"/>
  <c r="D102" i="40"/>
  <c r="K101" i="40"/>
  <c r="F100" i="40"/>
  <c r="E100" i="40"/>
  <c r="D100" i="40"/>
  <c r="G99" i="40"/>
  <c r="F99" i="40"/>
  <c r="F98" i="40"/>
  <c r="E98" i="40"/>
  <c r="D98" i="40"/>
  <c r="H97" i="40"/>
  <c r="G96" i="40"/>
  <c r="F96" i="40"/>
  <c r="E96" i="40"/>
  <c r="D96" i="40"/>
  <c r="G95" i="40"/>
  <c r="F95" i="40"/>
  <c r="F94" i="40"/>
  <c r="E94" i="40"/>
  <c r="D94" i="40"/>
  <c r="I93" i="40"/>
  <c r="F92" i="40"/>
  <c r="E92" i="40"/>
  <c r="D92" i="40"/>
  <c r="H91" i="40"/>
  <c r="G91" i="40"/>
  <c r="F91" i="40"/>
  <c r="J90" i="40"/>
  <c r="F90" i="40"/>
  <c r="E90" i="40"/>
  <c r="D90" i="40"/>
  <c r="H89" i="40"/>
  <c r="G88" i="40"/>
  <c r="F88" i="40"/>
  <c r="E88" i="40"/>
  <c r="D88" i="40"/>
  <c r="G87" i="40"/>
  <c r="F87" i="40"/>
  <c r="F86" i="40"/>
  <c r="E86" i="40"/>
  <c r="D86" i="40"/>
  <c r="J85" i="40"/>
  <c r="F84" i="40"/>
  <c r="E84" i="40"/>
  <c r="D84" i="40"/>
  <c r="G83" i="40"/>
  <c r="F83" i="40"/>
  <c r="F82" i="40"/>
  <c r="E82" i="40"/>
  <c r="D82" i="40"/>
  <c r="H81" i="40"/>
  <c r="I80" i="40"/>
  <c r="G80" i="40"/>
  <c r="F80" i="40"/>
  <c r="E80" i="40"/>
  <c r="D80" i="40"/>
  <c r="G79" i="40"/>
  <c r="F79" i="40"/>
  <c r="F78" i="40"/>
  <c r="E78" i="40"/>
  <c r="D78" i="40"/>
  <c r="I77" i="40"/>
  <c r="F76" i="40"/>
  <c r="E76" i="40"/>
  <c r="D76" i="40"/>
  <c r="H75" i="40"/>
  <c r="G75" i="40"/>
  <c r="F75" i="40"/>
  <c r="F74" i="40"/>
  <c r="E74" i="40"/>
  <c r="D74" i="40"/>
  <c r="H73" i="40"/>
  <c r="G72" i="40"/>
  <c r="F72" i="40"/>
  <c r="E72" i="40"/>
  <c r="D72" i="40"/>
  <c r="G71" i="40"/>
  <c r="F71" i="40"/>
  <c r="F70" i="40"/>
  <c r="E70" i="40"/>
  <c r="D70" i="40"/>
  <c r="L69" i="40"/>
  <c r="F68" i="40"/>
  <c r="E68" i="40"/>
  <c r="D68" i="40"/>
  <c r="G67" i="40"/>
  <c r="F67" i="40"/>
  <c r="F66" i="40"/>
  <c r="E66" i="40"/>
  <c r="D66" i="40"/>
  <c r="H65" i="40"/>
  <c r="G64" i="40"/>
  <c r="F64" i="40"/>
  <c r="E64" i="40"/>
  <c r="D64" i="40"/>
  <c r="G63" i="40"/>
  <c r="F63" i="40"/>
  <c r="F62" i="40"/>
  <c r="E62" i="40"/>
  <c r="D62" i="40"/>
  <c r="I61" i="40"/>
  <c r="F60" i="40"/>
  <c r="E60" i="40"/>
  <c r="D60" i="40"/>
  <c r="H59" i="40"/>
  <c r="G59" i="40"/>
  <c r="F59" i="40"/>
  <c r="F58" i="40"/>
  <c r="E58" i="40"/>
  <c r="D58" i="40"/>
  <c r="H57" i="40"/>
  <c r="G56" i="40"/>
  <c r="F56" i="40"/>
  <c r="E56" i="40"/>
  <c r="D56" i="40"/>
  <c r="G55" i="40"/>
  <c r="F55" i="40"/>
  <c r="F54" i="40"/>
  <c r="E54" i="40"/>
  <c r="D54" i="40"/>
  <c r="J53" i="40"/>
  <c r="F52" i="40"/>
  <c r="E52" i="40"/>
  <c r="D52" i="40"/>
  <c r="G51" i="40"/>
  <c r="F51" i="40"/>
  <c r="F50" i="40"/>
  <c r="E50" i="40"/>
  <c r="D50" i="40"/>
  <c r="H49" i="40"/>
  <c r="I48" i="40"/>
  <c r="G48" i="40"/>
  <c r="F48" i="40"/>
  <c r="E48" i="40"/>
  <c r="D48" i="40"/>
  <c r="G47" i="40"/>
  <c r="F47" i="40"/>
  <c r="F46" i="40"/>
  <c r="E46" i="40"/>
  <c r="D46" i="40"/>
  <c r="I45" i="40"/>
  <c r="F44" i="40"/>
  <c r="E44" i="40"/>
  <c r="D44" i="40"/>
  <c r="K43" i="40"/>
  <c r="H43" i="40"/>
  <c r="G43" i="40"/>
  <c r="F43" i="40"/>
  <c r="F42" i="40"/>
  <c r="E42" i="40"/>
  <c r="D42" i="40"/>
  <c r="H41" i="40"/>
  <c r="G40" i="40"/>
  <c r="F40" i="40"/>
  <c r="E40" i="40"/>
  <c r="D40" i="40"/>
  <c r="G39" i="40"/>
  <c r="F39" i="40"/>
  <c r="F38" i="40"/>
  <c r="E38" i="40"/>
  <c r="D38" i="40"/>
  <c r="K37" i="40"/>
  <c r="F36" i="40"/>
  <c r="E36" i="40"/>
  <c r="D36" i="40"/>
  <c r="G35" i="40"/>
  <c r="F35" i="40"/>
  <c r="F34" i="40"/>
  <c r="E34" i="40"/>
  <c r="D34" i="40"/>
  <c r="H33" i="40"/>
  <c r="G32" i="40"/>
  <c r="F32" i="40"/>
  <c r="E32" i="40"/>
  <c r="D32" i="40"/>
  <c r="G31" i="40"/>
  <c r="F31" i="40"/>
  <c r="F30" i="40"/>
  <c r="E30" i="40"/>
  <c r="D30" i="40"/>
  <c r="I29" i="40"/>
  <c r="F28" i="40"/>
  <c r="E28" i="40"/>
  <c r="D28" i="40"/>
  <c r="H27" i="40"/>
  <c r="G27" i="40"/>
  <c r="F27" i="40"/>
  <c r="J26" i="40"/>
  <c r="F26" i="40"/>
  <c r="E26" i="40"/>
  <c r="D26" i="40"/>
  <c r="H25" i="40"/>
  <c r="G24" i="40"/>
  <c r="F24" i="40"/>
  <c r="E24" i="40"/>
  <c r="D24" i="40"/>
  <c r="G23" i="40"/>
  <c r="F23" i="40"/>
  <c r="F22" i="40"/>
  <c r="E22" i="40"/>
  <c r="D22" i="40"/>
  <c r="J21" i="40"/>
  <c r="F20" i="40"/>
  <c r="E20" i="40"/>
  <c r="D20" i="40"/>
  <c r="G19" i="40"/>
  <c r="F19" i="40"/>
  <c r="F18" i="40"/>
  <c r="E18" i="40"/>
  <c r="D18" i="40"/>
  <c r="H17" i="40"/>
  <c r="I16" i="40"/>
  <c r="G16" i="40"/>
  <c r="F16" i="40"/>
  <c r="E16" i="40"/>
  <c r="D16" i="40"/>
  <c r="G15" i="40"/>
  <c r="F15" i="40"/>
  <c r="F14" i="40"/>
  <c r="E14" i="40"/>
  <c r="D14" i="40"/>
  <c r="I13" i="40"/>
  <c r="F12" i="40"/>
  <c r="E12" i="40"/>
  <c r="D12" i="40"/>
  <c r="H11" i="40"/>
  <c r="G11" i="40"/>
  <c r="F11" i="40"/>
  <c r="F10" i="40"/>
  <c r="E10" i="40"/>
  <c r="D10" i="40"/>
  <c r="H9" i="40"/>
  <c r="G8" i="40"/>
  <c r="F8" i="40"/>
  <c r="E8" i="40"/>
  <c r="D8" i="40"/>
  <c r="G7" i="40"/>
  <c r="F7" i="40"/>
  <c r="F6" i="40"/>
  <c r="E6" i="40"/>
  <c r="D6" i="40"/>
  <c r="J3" i="40"/>
  <c r="H3" i="40"/>
  <c r="H1" i="40"/>
</calcChain>
</file>

<file path=xl/sharedStrings.xml><?xml version="1.0" encoding="utf-8"?>
<sst xmlns="http://schemas.openxmlformats.org/spreadsheetml/2006/main" count="1249" uniqueCount="214">
  <si>
    <t xml:space="preserve">F.R.B.T.T. - K.B.T.T.B.          </t>
  </si>
  <si>
    <t>COMPETITION :</t>
  </si>
  <si>
    <t>DATE - DATUM:</t>
  </si>
  <si>
    <t>SERIE / REEKS :</t>
  </si>
  <si>
    <t>Juge-Arbitre :</t>
  </si>
  <si>
    <t>N°</t>
  </si>
  <si>
    <t>NOMS - NAMEN</t>
  </si>
  <si>
    <t>CLUBS</t>
  </si>
  <si>
    <t>CL</t>
  </si>
  <si>
    <t>1/16e</t>
  </si>
  <si>
    <t>1/8e</t>
  </si>
  <si>
    <t>1/4</t>
  </si>
  <si>
    <t>1/2</t>
  </si>
  <si>
    <t>finale</t>
  </si>
  <si>
    <t xml:space="preserve"> </t>
  </si>
  <si>
    <t/>
  </si>
  <si>
    <t>Vainqueur:</t>
  </si>
  <si>
    <t>2eme:</t>
  </si>
  <si>
    <t>3eme:</t>
  </si>
  <si>
    <t>nom_du_bareme</t>
  </si>
  <si>
    <t>10P6/4-TF64</t>
  </si>
  <si>
    <t>type_de_bareme</t>
  </si>
  <si>
    <t>p2t</t>
  </si>
  <si>
    <t>taille_tableau_final</t>
  </si>
  <si>
    <t>nbPoules</t>
  </si>
  <si>
    <t>pouleNbQualifies</t>
  </si>
  <si>
    <t>pouleNbQualifiesDirect</t>
  </si>
  <si>
    <t>nbQualifications</t>
  </si>
  <si>
    <t>nbWalkovers</t>
  </si>
  <si>
    <t>ted_nom</t>
  </si>
  <si>
    <t>10 POULES DE 6 JOUEURS / 4 QUALIFIÉS</t>
  </si>
  <si>
    <t>nom_tournoi</t>
  </si>
  <si>
    <t>Championnats Provinciaux Seniors S&amp;D - BBW - NC,E,</t>
  </si>
  <si>
    <t>nom_serie</t>
  </si>
  <si>
    <t xml:space="preserve">	C Simples Messieurs (Début 13h-16h)</t>
  </si>
  <si>
    <t>date_serie</t>
  </si>
  <si>
    <t>11/01/2026 13:00</t>
  </si>
  <si>
    <t>1P1</t>
  </si>
  <si>
    <t>WO1</t>
  </si>
  <si>
    <t>4P3</t>
  </si>
  <si>
    <t>4P2</t>
  </si>
  <si>
    <t>2P7</t>
  </si>
  <si>
    <t>WO2</t>
  </si>
  <si>
    <t>WO3</t>
  </si>
  <si>
    <t>2P6</t>
  </si>
  <si>
    <t>1P9</t>
  </si>
  <si>
    <t>WO4</t>
  </si>
  <si>
    <t>WO5</t>
  </si>
  <si>
    <t>3P4</t>
  </si>
  <si>
    <t>3P5</t>
  </si>
  <si>
    <t>4P10</t>
  </si>
  <si>
    <t>WO6</t>
  </si>
  <si>
    <t>1P8</t>
  </si>
  <si>
    <t>1P5</t>
  </si>
  <si>
    <t>WO7</t>
  </si>
  <si>
    <t>4P7</t>
  </si>
  <si>
    <t>3P8</t>
  </si>
  <si>
    <t>3P1</t>
  </si>
  <si>
    <t>WO8</t>
  </si>
  <si>
    <t>WO9</t>
  </si>
  <si>
    <t>2P2</t>
  </si>
  <si>
    <t>2P3</t>
  </si>
  <si>
    <t>WO10</t>
  </si>
  <si>
    <t>WO11</t>
  </si>
  <si>
    <t>2P10</t>
  </si>
  <si>
    <t>3P9</t>
  </si>
  <si>
    <t>4P6</t>
  </si>
  <si>
    <t>WO12</t>
  </si>
  <si>
    <t>1P4</t>
  </si>
  <si>
    <t>1P3</t>
  </si>
  <si>
    <t>WO13</t>
  </si>
  <si>
    <t>4P5</t>
  </si>
  <si>
    <t>3P10</t>
  </si>
  <si>
    <t>2P9</t>
  </si>
  <si>
    <t>WO14</t>
  </si>
  <si>
    <t>WO15</t>
  </si>
  <si>
    <t>2P4</t>
  </si>
  <si>
    <t>2P1</t>
  </si>
  <si>
    <t>WO16</t>
  </si>
  <si>
    <t>WO17</t>
  </si>
  <si>
    <t>3P2</t>
  </si>
  <si>
    <t>3P7</t>
  </si>
  <si>
    <t>4P8</t>
  </si>
  <si>
    <t>WO18</t>
  </si>
  <si>
    <t>1P6</t>
  </si>
  <si>
    <t>1P7</t>
  </si>
  <si>
    <t>WO19</t>
  </si>
  <si>
    <t>4P9</t>
  </si>
  <si>
    <t>3P6</t>
  </si>
  <si>
    <t>3P3</t>
  </si>
  <si>
    <t>WO20</t>
  </si>
  <si>
    <t>WO21</t>
  </si>
  <si>
    <t>1P10</t>
  </si>
  <si>
    <t>2P5</t>
  </si>
  <si>
    <t>WO22</t>
  </si>
  <si>
    <t>WO23</t>
  </si>
  <si>
    <t>2P8</t>
  </si>
  <si>
    <t>4P1</t>
  </si>
  <si>
    <t>4P4</t>
  </si>
  <si>
    <t>WO24</t>
  </si>
  <si>
    <t>1P2</t>
  </si>
  <si>
    <t>DERYCK OSCAR</t>
  </si>
  <si>
    <t>WO</t>
  </si>
  <si>
    <t>Braine l'Alleud</t>
  </si>
  <si>
    <t>C2</t>
  </si>
  <si>
    <t>DE CORTE FREDERIC</t>
  </si>
  <si>
    <t>MAECK DELVAUX MATHEO</t>
  </si>
  <si>
    <t>Ry Ternel</t>
  </si>
  <si>
    <t>C4</t>
  </si>
  <si>
    <t>Logis Auderghem</t>
  </si>
  <si>
    <t>SAEYS FRANCOIS</t>
  </si>
  <si>
    <t>Arc En Ciel</t>
  </si>
  <si>
    <t>UHR HUGO</t>
  </si>
  <si>
    <t>TT Zenith Brussels</t>
  </si>
  <si>
    <t>AFONSO TEIXEIRA ALESSANDRO</t>
  </si>
  <si>
    <t>HADI OTHMANE</t>
  </si>
  <si>
    <t>DOHET HUGO</t>
  </si>
  <si>
    <t>Cttr Alpa</t>
  </si>
  <si>
    <t>C6</t>
  </si>
  <si>
    <t>Perwez</t>
  </si>
  <si>
    <t>KINARD CHARLIE</t>
  </si>
  <si>
    <t>BUFFET LIONEL</t>
  </si>
  <si>
    <t>Tourinnes</t>
  </si>
  <si>
    <t>VERVENNE JASON</t>
  </si>
  <si>
    <t>C0</t>
  </si>
  <si>
    <t>VANDERBECQ ELLIOT</t>
  </si>
  <si>
    <t>CTT Tubize</t>
  </si>
  <si>
    <t>HU JACK LIANG</t>
  </si>
  <si>
    <t>KOCH VINCENT</t>
  </si>
  <si>
    <t>BARRY IBRAHIMA</t>
  </si>
  <si>
    <t>BARRIDEZ GAETAN</t>
  </si>
  <si>
    <t>MATHY DAVID</t>
  </si>
  <si>
    <t>BOULET ALAIN</t>
  </si>
  <si>
    <t>VOMVAS CONSTANTIN</t>
  </si>
  <si>
    <t>POWROZNIK OSCAR</t>
  </si>
  <si>
    <t>PISIOTIS KOSMAS - GEORG</t>
  </si>
  <si>
    <t>FEYENS AIME</t>
  </si>
  <si>
    <t>PAQUET GABRIEL</t>
  </si>
  <si>
    <t>CONIL NICOLAS</t>
  </si>
  <si>
    <t>Royal 1865</t>
  </si>
  <si>
    <t>ROSMARIN ALEX</t>
  </si>
  <si>
    <t>NIBELLE NOAH</t>
  </si>
  <si>
    <t>DEBUE RAPHAEL</t>
  </si>
  <si>
    <t>DAVRIL AARON</t>
  </si>
  <si>
    <t>HU TONY YUHAN</t>
  </si>
  <si>
    <t>MANGON JASON</t>
  </si>
  <si>
    <t>DUPUIS BULAMBO JEAN-MICHEL</t>
  </si>
  <si>
    <t>TEMPELS GUILLAUME</t>
  </si>
  <si>
    <t>VANDERLINDEN GEORGES</t>
  </si>
  <si>
    <t>BURET LOUIS</t>
  </si>
  <si>
    <t>VASSART QUENTIN</t>
  </si>
  <si>
    <t>DANDOIS FELIX</t>
  </si>
  <si>
    <t>Set-Jet Fleur Bleue</t>
  </si>
  <si>
    <t>HU LEO</t>
  </si>
  <si>
    <t>MADRID AGUIRRE LEOTARO</t>
  </si>
  <si>
    <t>NOEL THIERRY</t>
  </si>
  <si>
    <t>HANNAERT MARVIN</t>
  </si>
  <si>
    <t>ABU SERIEH LOUAY</t>
  </si>
  <si>
    <t>Heure de début - Beginuur : 13h00</t>
  </si>
  <si>
    <t>Heure de fin - Einduur : 16h00</t>
  </si>
  <si>
    <t>Match</t>
  </si>
  <si>
    <t>Table</t>
  </si>
  <si>
    <t>1/32e</t>
  </si>
  <si>
    <t>T10</t>
  </si>
  <si>
    <t>C_SH 2</t>
  </si>
  <si>
    <t>C_SH 6</t>
  </si>
  <si>
    <t>T11</t>
  </si>
  <si>
    <t>C_SH 7</t>
  </si>
  <si>
    <t>T12</t>
  </si>
  <si>
    <t>C_SH 10</t>
  </si>
  <si>
    <t>T13</t>
  </si>
  <si>
    <t>C_SH 15</t>
  </si>
  <si>
    <t>T14</t>
  </si>
  <si>
    <t>C_SH 18</t>
  </si>
  <si>
    <t>T15</t>
  </si>
  <si>
    <t>T16</t>
  </si>
  <si>
    <t>C_SH 23</t>
  </si>
  <si>
    <t>C_SH 26</t>
  </si>
  <si>
    <t>T17</t>
  </si>
  <si>
    <t>C_SH 31</t>
  </si>
  <si>
    <t>T18</t>
  </si>
  <si>
    <t>C SH 33 T7</t>
  </si>
  <si>
    <t>C SH 34 T8</t>
  </si>
  <si>
    <t>C_SH 35 T9</t>
  </si>
  <si>
    <t>C_SH 36 T10</t>
  </si>
  <si>
    <t>C_SH 37 T11</t>
  </si>
  <si>
    <t>C_SH 38 T12</t>
  </si>
  <si>
    <t>C_SH 39 T13</t>
  </si>
  <si>
    <t>C_SH 40 T14</t>
  </si>
  <si>
    <t>C_SH 41 T15</t>
  </si>
  <si>
    <t>C_SH 42 T16</t>
  </si>
  <si>
    <t>C_SH 43 T17</t>
  </si>
  <si>
    <t>C_SH 44 T18</t>
  </si>
  <si>
    <t>C_SH 45 T19</t>
  </si>
  <si>
    <t>C_SH 46 T20</t>
  </si>
  <si>
    <t>C_SH 47 T21</t>
  </si>
  <si>
    <t>C_SH 48 T22</t>
  </si>
  <si>
    <t>C_SH 49 T7</t>
  </si>
  <si>
    <t>C_SH 50 T8</t>
  </si>
  <si>
    <t>C_SH 51 T9</t>
  </si>
  <si>
    <t>C_SH 52 T10</t>
  </si>
  <si>
    <t>C_SH 53 T11</t>
  </si>
  <si>
    <t>C_SH 54 T12</t>
  </si>
  <si>
    <t>C_SH 55 T13</t>
  </si>
  <si>
    <t>C_SH 57 T8</t>
  </si>
  <si>
    <t>C_SH 58 T10</t>
  </si>
  <si>
    <t>C_SH 59 T12</t>
  </si>
  <si>
    <t>C_SH 60 T14</t>
  </si>
  <si>
    <t>C_SH 64 T12</t>
  </si>
  <si>
    <t>C_SH 62 T10</t>
  </si>
  <si>
    <t>C_SH 61 T8</t>
  </si>
  <si>
    <t>C_SH 63 T8</t>
  </si>
  <si>
    <t>perdant du match C_SH 61 :</t>
  </si>
  <si>
    <t>perdant du match C_SH 62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</si>
</sst>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2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Roboto"/>
    </font>
    <font>
      <sz val="10"/>
      <color rgb="FF212529"/>
      <name val="Roboto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1" fillId="0" borderId="4" xfId="0" applyNumberFormat="1" applyFont="1" applyBorder="1"/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49" fontId="6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/>
    </xf>
    <xf numFmtId="49" fontId="10" fillId="0" borderId="3" xfId="0" applyNumberFormat="1" applyFont="1" applyBorder="1"/>
    <xf numFmtId="49" fontId="6" fillId="2" borderId="11" xfId="0" applyNumberFormat="1" applyFont="1" applyFill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left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/>
    <xf numFmtId="49" fontId="11" fillId="0" borderId="5" xfId="0" applyNumberFormat="1" applyFont="1" applyBorder="1"/>
    <xf numFmtId="49" fontId="6" fillId="0" borderId="15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left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6" fillId="3" borderId="17" xfId="0" applyNumberFormat="1" applyFont="1" applyFill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5" borderId="19" xfId="0" applyNumberFormat="1" applyFont="1" applyFill="1" applyBorder="1" applyAlignment="1">
      <alignment horizontal="center" vertical="center"/>
    </xf>
    <xf numFmtId="49" fontId="6" fillId="4" borderId="17" xfId="0" applyNumberFormat="1" applyFont="1" applyFill="1" applyBorder="1" applyAlignment="1">
      <alignment horizontal="center" vertical="center"/>
    </xf>
    <xf numFmtId="49" fontId="6" fillId="4" borderId="19" xfId="0" applyNumberFormat="1" applyFont="1" applyFill="1" applyBorder="1" applyAlignment="1">
      <alignment horizontal="center" vertical="center"/>
    </xf>
    <xf numFmtId="49" fontId="11" fillId="0" borderId="16" xfId="0" applyNumberFormat="1" applyFont="1" applyBorder="1"/>
    <xf numFmtId="49" fontId="6" fillId="5" borderId="17" xfId="0" applyNumberFormat="1" applyFont="1" applyFill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/>
    </xf>
    <xf numFmtId="49" fontId="6" fillId="3" borderId="19" xfId="0" applyNumberFormat="1" applyFont="1" applyFill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/>
    </xf>
    <xf numFmtId="49" fontId="11" fillId="0" borderId="5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/>
    <xf numFmtId="49" fontId="6" fillId="0" borderId="0" xfId="0" applyNumberFormat="1" applyFont="1" applyAlignment="1">
      <alignment horizontal="right" vertical="center"/>
    </xf>
    <xf numFmtId="49" fontId="6" fillId="0" borderId="24" xfId="0" applyNumberFormat="1" applyFont="1" applyBorder="1" applyAlignment="1">
      <alignment horizontal="center" vertical="center"/>
    </xf>
    <xf numFmtId="49" fontId="11" fillId="0" borderId="4" xfId="0" applyNumberFormat="1" applyFont="1" applyBorder="1"/>
    <xf numFmtId="49" fontId="11" fillId="0" borderId="6" xfId="0" applyNumberFormat="1" applyFont="1" applyBorder="1"/>
    <xf numFmtId="49" fontId="11" fillId="0" borderId="7" xfId="0" applyNumberFormat="1" applyFont="1" applyBorder="1"/>
    <xf numFmtId="49" fontId="11" fillId="0" borderId="8" xfId="0" applyNumberFormat="1" applyFont="1" applyBorder="1"/>
    <xf numFmtId="49" fontId="12" fillId="0" borderId="0" xfId="0" applyNumberFormat="1" applyFont="1"/>
    <xf numFmtId="49" fontId="10" fillId="0" borderId="0" xfId="0" applyNumberFormat="1" applyFont="1"/>
    <xf numFmtId="49" fontId="13" fillId="0" borderId="0" xfId="0" applyNumberFormat="1" applyFont="1"/>
    <xf numFmtId="49" fontId="4" fillId="0" borderId="0" xfId="0" applyNumberFormat="1" applyFont="1"/>
    <xf numFmtId="49" fontId="4" fillId="0" borderId="2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/>
    <xf numFmtId="49" fontId="1" fillId="0" borderId="0" xfId="0" applyNumberFormat="1" applyFont="1" applyBorder="1"/>
    <xf numFmtId="49" fontId="2" fillId="0" borderId="0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11" fillId="0" borderId="0" xfId="0" applyNumberFormat="1" applyFont="1" applyBorder="1"/>
    <xf numFmtId="49" fontId="6" fillId="6" borderId="15" xfId="0" applyNumberFormat="1" applyFont="1" applyFill="1" applyBorder="1" applyAlignment="1">
      <alignment horizontal="center" vertical="center"/>
    </xf>
    <xf numFmtId="49" fontId="6" fillId="6" borderId="16" xfId="0" applyNumberFormat="1" applyFont="1" applyFill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7" borderId="19" xfId="0" applyNumberFormat="1" applyFont="1" applyFill="1" applyBorder="1" applyAlignment="1">
      <alignment horizontal="center" vertical="center"/>
    </xf>
    <xf numFmtId="49" fontId="6" fillId="7" borderId="23" xfId="0" applyNumberFormat="1" applyFont="1" applyFill="1" applyBorder="1" applyAlignment="1">
      <alignment horizontal="center" vertical="center"/>
    </xf>
    <xf numFmtId="49" fontId="3" fillId="6" borderId="6" xfId="0" applyNumberFormat="1" applyFont="1" applyFill="1" applyBorder="1" applyAlignment="1">
      <alignment horizontal="center" vertical="center"/>
    </xf>
    <xf numFmtId="49" fontId="6" fillId="6" borderId="1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83820</xdr:rowOff>
    </xdr:from>
    <xdr:to>
      <xdr:col>1</xdr:col>
      <xdr:colOff>123190</xdr:colOff>
      <xdr:row>3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4"/>
  <sheetViews>
    <sheetView tabSelected="1" zoomScaleNormal="100" workbookViewId="0">
      <selection activeCell="J132" sqref="J132"/>
    </sheetView>
  </sheetViews>
  <sheetFormatPr baseColWidth="10" defaultColWidth="11.54296875" defaultRowHeight="13.25" customHeight="1" x14ac:dyDescent="0.25"/>
  <cols>
    <col min="1" max="1" width="8.08984375" style="1" bestFit="1" customWidth="1"/>
    <col min="2" max="2" width="5.81640625" style="1" customWidth="1"/>
    <col min="3" max="3" width="4.54296875" style="1" customWidth="1"/>
    <col min="4" max="4" width="25.54296875" style="1" customWidth="1"/>
    <col min="5" max="5" width="18.6328125" style="1" customWidth="1"/>
    <col min="6" max="6" width="8.453125" style="1" customWidth="1"/>
    <col min="7" max="12" width="25.453125" style="1" customWidth="1"/>
    <col min="13" max="24" width="11.453125" style="1" customWidth="1"/>
    <col min="25" max="26" width="3" style="1" customWidth="1"/>
    <col min="27" max="27" width="6.36328125" style="1" customWidth="1"/>
    <col min="28" max="28" width="11.54296875" style="1" customWidth="1"/>
    <col min="29" max="16384" width="11.54296875" style="1"/>
  </cols>
  <sheetData>
    <row r="1" spans="1:12" ht="26.25" customHeight="1" x14ac:dyDescent="0.25">
      <c r="A1" s="2"/>
      <c r="B1" s="82"/>
      <c r="C1" s="3"/>
      <c r="D1" s="4" t="s">
        <v>0</v>
      </c>
      <c r="E1" s="4"/>
      <c r="F1" s="5"/>
      <c r="G1" s="6" t="s">
        <v>1</v>
      </c>
      <c r="H1" s="7" t="str">
        <f>meta!B10</f>
        <v>Championnats Provinciaux Seniors S&amp;D - BBW - NC,E,</v>
      </c>
      <c r="I1" s="8"/>
      <c r="J1" s="7"/>
      <c r="K1" s="78"/>
      <c r="L1" s="79"/>
    </row>
    <row r="2" spans="1:12" ht="19.5" customHeight="1" x14ac:dyDescent="0.3">
      <c r="A2" s="9"/>
      <c r="B2" s="83"/>
      <c r="C2" s="10"/>
      <c r="D2" s="11"/>
      <c r="E2" s="12"/>
      <c r="F2" s="13"/>
      <c r="G2" s="14"/>
      <c r="H2" s="15"/>
      <c r="I2" s="16"/>
      <c r="J2" s="16"/>
      <c r="K2" s="16"/>
      <c r="L2" s="17"/>
    </row>
    <row r="3" spans="1:12" ht="19.5" customHeight="1" x14ac:dyDescent="0.25">
      <c r="A3" s="18"/>
      <c r="B3" s="84"/>
      <c r="C3" s="10"/>
      <c r="D3" s="19"/>
      <c r="E3" s="10"/>
      <c r="F3" s="13"/>
      <c r="G3" s="6" t="s">
        <v>2</v>
      </c>
      <c r="H3" s="20" t="str">
        <f>meta!B12</f>
        <v>11/01/2026 13:00</v>
      </c>
      <c r="I3" s="6" t="s">
        <v>3</v>
      </c>
      <c r="J3" s="80" t="str">
        <f>meta!B11</f>
        <v xml:space="preserve">	C Simples Messieurs (Début 13h-16h)</v>
      </c>
      <c r="K3" s="80"/>
      <c r="L3" s="81"/>
    </row>
    <row r="4" spans="1:12" ht="19.5" customHeight="1" x14ac:dyDescent="0.25">
      <c r="A4" s="93" t="s">
        <v>162</v>
      </c>
      <c r="B4" s="21"/>
      <c r="C4" s="21"/>
      <c r="E4" s="21"/>
      <c r="F4" s="22"/>
      <c r="G4" s="23" t="s">
        <v>4</v>
      </c>
      <c r="H4" s="24"/>
      <c r="I4" s="23" t="s">
        <v>158</v>
      </c>
      <c r="J4" s="19"/>
      <c r="K4" s="19" t="s">
        <v>159</v>
      </c>
      <c r="L4" s="25"/>
    </row>
    <row r="5" spans="1:12" ht="13.75" customHeight="1" x14ac:dyDescent="0.3">
      <c r="A5" s="26" t="s">
        <v>160</v>
      </c>
      <c r="B5" s="85" t="s">
        <v>161</v>
      </c>
      <c r="C5" s="27" t="s">
        <v>5</v>
      </c>
      <c r="D5" s="26" t="s">
        <v>6</v>
      </c>
      <c r="E5" s="26" t="s">
        <v>7</v>
      </c>
      <c r="F5" s="28" t="s">
        <v>8</v>
      </c>
      <c r="G5" s="29" t="s">
        <v>9</v>
      </c>
      <c r="H5" s="30" t="s">
        <v>10</v>
      </c>
      <c r="I5" s="31" t="s">
        <v>11</v>
      </c>
      <c r="J5" s="31" t="s">
        <v>12</v>
      </c>
      <c r="K5" s="31" t="s">
        <v>13</v>
      </c>
      <c r="L5" s="32"/>
    </row>
    <row r="6" spans="1:12" ht="13.75" customHeight="1" x14ac:dyDescent="0.25">
      <c r="A6" s="42"/>
      <c r="B6" s="43"/>
      <c r="C6" s="34">
        <v>1</v>
      </c>
      <c r="D6" s="35" t="str">
        <f>"1: "&amp;m!A1&amp;" "&amp;m!B1</f>
        <v xml:space="preserve">1: DERYCK OSCAR </v>
      </c>
      <c r="E6" s="36" t="str">
        <f>m!F1</f>
        <v>Braine l'Alleud</v>
      </c>
      <c r="F6" s="37" t="str">
        <f>m!G1</f>
        <v>C2</v>
      </c>
      <c r="G6" s="38"/>
      <c r="H6" s="39" t="s">
        <v>14</v>
      </c>
      <c r="I6" s="40" t="s">
        <v>14</v>
      </c>
      <c r="J6" s="40"/>
      <c r="K6" s="40"/>
      <c r="L6" s="41"/>
    </row>
    <row r="7" spans="1:12" ht="13.75" customHeight="1" x14ac:dyDescent="0.25">
      <c r="A7" s="87">
        <v>1</v>
      </c>
      <c r="B7" s="88"/>
      <c r="C7" s="43"/>
      <c r="D7" s="44"/>
      <c r="E7" s="45"/>
      <c r="F7" s="39" t="str">
        <f>m!E1</f>
        <v/>
      </c>
      <c r="G7" s="35" t="str">
        <f>m!A33&amp;" "&amp;m!B33</f>
        <v xml:space="preserve"> </v>
      </c>
      <c r="H7" s="46"/>
      <c r="I7" s="40" t="s">
        <v>14</v>
      </c>
      <c r="J7" s="40"/>
      <c r="K7" s="40"/>
      <c r="L7" s="41"/>
    </row>
    <row r="8" spans="1:12" ht="13.75" customHeight="1" x14ac:dyDescent="0.25">
      <c r="A8" s="89"/>
      <c r="B8" s="90"/>
      <c r="C8" s="48">
        <v>64</v>
      </c>
      <c r="D8" s="35" t="str">
        <f>"2: "&amp;m!C1&amp;" "&amp;m!D1</f>
        <v xml:space="preserve">2: WO </v>
      </c>
      <c r="E8" s="36" t="str">
        <f>m!H1</f>
        <v/>
      </c>
      <c r="F8" s="37" t="str">
        <f>m!I1</f>
        <v/>
      </c>
      <c r="G8" s="49" t="str">
        <f>m!E33</f>
        <v/>
      </c>
      <c r="H8" s="39"/>
      <c r="I8" s="40" t="s">
        <v>14</v>
      </c>
      <c r="J8" s="40"/>
      <c r="K8" s="40"/>
      <c r="L8" s="41"/>
    </row>
    <row r="9" spans="1:12" ht="13.75" customHeight="1" x14ac:dyDescent="0.25">
      <c r="A9" s="50"/>
      <c r="B9" s="12"/>
      <c r="C9" s="43"/>
      <c r="D9" s="44"/>
      <c r="E9" s="45"/>
      <c r="F9" s="39"/>
      <c r="G9" s="94" t="s">
        <v>181</v>
      </c>
      <c r="H9" s="35" t="str">
        <f>m!A49&amp;" "&amp;m!B49</f>
        <v xml:space="preserve"> </v>
      </c>
      <c r="I9" s="46"/>
      <c r="J9" s="40"/>
      <c r="K9" s="40"/>
      <c r="L9" s="41"/>
    </row>
    <row r="10" spans="1:12" ht="13.75" customHeight="1" x14ac:dyDescent="0.25">
      <c r="A10" s="91"/>
      <c r="B10" s="92"/>
      <c r="C10" s="48">
        <v>33</v>
      </c>
      <c r="D10" s="35" t="str">
        <f>"3: "&amp;m!A2&amp;" "&amp;m!B2</f>
        <v xml:space="preserve">3: DE CORTE FREDERIC </v>
      </c>
      <c r="E10" s="36" t="str">
        <f>m!F2</f>
        <v>Ry Ternel</v>
      </c>
      <c r="F10" s="37" t="str">
        <f>m!G2</f>
        <v>C4</v>
      </c>
      <c r="G10" s="49"/>
      <c r="H10" s="45"/>
      <c r="I10" s="40"/>
      <c r="J10" s="40" t="s">
        <v>14</v>
      </c>
      <c r="K10" s="40"/>
      <c r="L10" s="41"/>
    </row>
    <row r="11" spans="1:12" ht="13.75" customHeight="1" x14ac:dyDescent="0.25">
      <c r="A11" s="87" t="s">
        <v>164</v>
      </c>
      <c r="B11" s="88" t="s">
        <v>163</v>
      </c>
      <c r="C11" s="43"/>
      <c r="D11" s="44"/>
      <c r="E11" s="45"/>
      <c r="F11" s="39" t="str">
        <f>m!E2</f>
        <v/>
      </c>
      <c r="G11" s="35" t="str">
        <f>m!C33&amp;" "&amp;m!D33</f>
        <v xml:space="preserve"> </v>
      </c>
      <c r="H11" s="45" t="str">
        <f>m!E49</f>
        <v/>
      </c>
      <c r="I11" s="40"/>
      <c r="J11" s="40" t="s">
        <v>14</v>
      </c>
      <c r="K11" s="40"/>
      <c r="L11" s="41"/>
    </row>
    <row r="12" spans="1:12" ht="13.75" customHeight="1" x14ac:dyDescent="0.25">
      <c r="A12" s="89"/>
      <c r="B12" s="90"/>
      <c r="C12" s="48">
        <v>32</v>
      </c>
      <c r="D12" s="35" t="str">
        <f>"4: "&amp;m!C2&amp;" "&amp;m!D2</f>
        <v xml:space="preserve">4: MAECK DELVAUX MATHEO </v>
      </c>
      <c r="E12" s="36" t="str">
        <f>m!H2</f>
        <v>Logis Auderghem</v>
      </c>
      <c r="F12" s="37" t="str">
        <f>m!I2</f>
        <v>C4</v>
      </c>
      <c r="G12" s="38"/>
      <c r="H12" s="44"/>
      <c r="I12" s="40"/>
      <c r="J12" s="40"/>
      <c r="K12" s="40"/>
      <c r="L12" s="41"/>
    </row>
    <row r="13" spans="1:12" ht="13.75" customHeight="1" x14ac:dyDescent="0.25">
      <c r="A13" s="50"/>
      <c r="B13" s="12"/>
      <c r="C13" s="43"/>
      <c r="D13" s="44"/>
      <c r="E13" s="45"/>
      <c r="F13" s="39"/>
      <c r="G13" s="38"/>
      <c r="H13" s="94" t="s">
        <v>197</v>
      </c>
      <c r="I13" s="35" t="str">
        <f>m!A57&amp;" "&amp;m!B57</f>
        <v xml:space="preserve"> </v>
      </c>
      <c r="J13" s="46"/>
      <c r="K13" s="40"/>
      <c r="L13" s="41"/>
    </row>
    <row r="14" spans="1:12" ht="13.75" customHeight="1" x14ac:dyDescent="0.25">
      <c r="A14" s="91"/>
      <c r="B14" s="92"/>
      <c r="C14" s="48">
        <v>17</v>
      </c>
      <c r="D14" s="35" t="str">
        <f>"5: "&amp;m!A3&amp;" "&amp;m!B3</f>
        <v xml:space="preserve">5: SAEYS FRANCOIS </v>
      </c>
      <c r="E14" s="36" t="str">
        <f>m!F3</f>
        <v>Arc En Ciel</v>
      </c>
      <c r="F14" s="37" t="str">
        <f>m!G3</f>
        <v>C4</v>
      </c>
      <c r="G14" s="38"/>
      <c r="H14" s="45"/>
      <c r="I14" s="45"/>
      <c r="J14" s="40"/>
      <c r="K14" s="40"/>
      <c r="L14" s="41"/>
    </row>
    <row r="15" spans="1:12" ht="13.75" customHeight="1" x14ac:dyDescent="0.25">
      <c r="A15" s="87">
        <v>3</v>
      </c>
      <c r="B15" s="88"/>
      <c r="C15" s="43"/>
      <c r="D15" s="44"/>
      <c r="E15" s="45"/>
      <c r="F15" s="39" t="str">
        <f>m!E3</f>
        <v/>
      </c>
      <c r="G15" s="35" t="str">
        <f>m!A34&amp;" "&amp;m!B34</f>
        <v xml:space="preserve"> </v>
      </c>
      <c r="H15" s="44"/>
      <c r="I15" s="54"/>
      <c r="J15" s="40"/>
      <c r="K15" s="40" t="s">
        <v>14</v>
      </c>
      <c r="L15" s="41"/>
    </row>
    <row r="16" spans="1:12" ht="13.75" customHeight="1" x14ac:dyDescent="0.25">
      <c r="A16" s="89"/>
      <c r="B16" s="90"/>
      <c r="C16" s="48">
        <v>48</v>
      </c>
      <c r="D16" s="35" t="str">
        <f>"6: "&amp;m!C3 &amp;" "&amp;m!D3</f>
        <v xml:space="preserve">6: WO </v>
      </c>
      <c r="E16" s="36" t="str">
        <f>m!H3</f>
        <v/>
      </c>
      <c r="F16" s="37" t="str">
        <f>m!I3</f>
        <v/>
      </c>
      <c r="G16" s="38" t="str">
        <f>m!E34</f>
        <v/>
      </c>
      <c r="H16" s="56"/>
      <c r="I16" s="57" t="str">
        <f>m!E57</f>
        <v/>
      </c>
      <c r="J16" s="40"/>
      <c r="K16" s="40"/>
      <c r="L16" s="41"/>
    </row>
    <row r="17" spans="1:12" ht="13.75" customHeight="1" x14ac:dyDescent="0.25">
      <c r="A17" s="50"/>
      <c r="B17" s="12"/>
      <c r="C17" s="43"/>
      <c r="D17" s="44"/>
      <c r="E17" s="45"/>
      <c r="F17" s="39"/>
      <c r="G17" s="94" t="s">
        <v>182</v>
      </c>
      <c r="H17" s="35" t="str">
        <f>m!C49&amp;" "&amp;m!D49</f>
        <v xml:space="preserve"> </v>
      </c>
      <c r="I17" s="54"/>
      <c r="J17" s="40" t="s">
        <v>14</v>
      </c>
      <c r="K17" s="40"/>
      <c r="L17" s="41"/>
    </row>
    <row r="18" spans="1:12" ht="13.75" customHeight="1" x14ac:dyDescent="0.25">
      <c r="A18" s="91"/>
      <c r="B18" s="92"/>
      <c r="C18" s="48">
        <v>49</v>
      </c>
      <c r="D18" s="35" t="str">
        <f>"7: "&amp;m!A4&amp;" "&amp;m!B4</f>
        <v xml:space="preserve">7: WO </v>
      </c>
      <c r="E18" s="36" t="str">
        <f>m!F4</f>
        <v/>
      </c>
      <c r="F18" s="37" t="str">
        <f>m!G4</f>
        <v/>
      </c>
      <c r="G18" s="49"/>
      <c r="H18" s="39"/>
      <c r="I18" s="44"/>
      <c r="J18" s="40"/>
      <c r="K18" s="40"/>
      <c r="L18" s="41"/>
    </row>
    <row r="19" spans="1:12" ht="13.75" customHeight="1" x14ac:dyDescent="0.25">
      <c r="A19" s="87">
        <v>4</v>
      </c>
      <c r="B19" s="88"/>
      <c r="C19" s="43"/>
      <c r="D19" s="44"/>
      <c r="E19" s="45"/>
      <c r="F19" s="39" t="str">
        <f>m!E4</f>
        <v/>
      </c>
      <c r="G19" s="35" t="str">
        <f>m!C34&amp;" "&amp;m!D34</f>
        <v xml:space="preserve"> </v>
      </c>
      <c r="H19" s="39"/>
      <c r="I19" s="54"/>
      <c r="J19" s="40"/>
      <c r="K19" s="40"/>
      <c r="L19" s="41"/>
    </row>
    <row r="20" spans="1:12" ht="13.75" customHeight="1" x14ac:dyDescent="0.25">
      <c r="A20" s="89"/>
      <c r="B20" s="90"/>
      <c r="C20" s="48">
        <v>16</v>
      </c>
      <c r="D20" s="35" t="str">
        <f>"8: "&amp;m!C4&amp;" "&amp;m!D4</f>
        <v xml:space="preserve">8: UHR HUGO </v>
      </c>
      <c r="E20" s="36" t="str">
        <f>m!H4</f>
        <v>TT Zenith Brussels</v>
      </c>
      <c r="F20" s="37" t="str">
        <f>m!I4</f>
        <v>C2</v>
      </c>
      <c r="G20" s="38"/>
      <c r="H20" s="46"/>
      <c r="I20" s="54"/>
      <c r="J20" s="40"/>
      <c r="K20" s="40"/>
      <c r="L20" s="41"/>
    </row>
    <row r="21" spans="1:12" ht="13.75" customHeight="1" x14ac:dyDescent="0.25">
      <c r="A21" s="50"/>
      <c r="B21" s="12"/>
      <c r="C21" s="43"/>
      <c r="D21" s="44"/>
      <c r="E21" s="45"/>
      <c r="F21" s="39"/>
      <c r="G21" s="38"/>
      <c r="H21" s="39"/>
      <c r="I21" s="94" t="s">
        <v>204</v>
      </c>
      <c r="J21" s="35" t="str">
        <f>m!A61&amp;" "&amp;m!B61</f>
        <v xml:space="preserve"> </v>
      </c>
      <c r="K21" s="46"/>
      <c r="L21" s="41"/>
    </row>
    <row r="22" spans="1:12" ht="13.75" customHeight="1" x14ac:dyDescent="0.25">
      <c r="A22" s="91"/>
      <c r="B22" s="92"/>
      <c r="C22" s="48">
        <v>9</v>
      </c>
      <c r="D22" s="35" t="str">
        <f>"9: "&amp;m!A5&amp;" "&amp;m!B5</f>
        <v xml:space="preserve">9: AFONSO TEIXEIRA ALESSANDRO </v>
      </c>
      <c r="E22" s="36" t="str">
        <f>m!F5</f>
        <v>Braine l'Alleud</v>
      </c>
      <c r="F22" s="37" t="str">
        <f>m!G5</f>
        <v>C2</v>
      </c>
      <c r="G22" s="38"/>
      <c r="H22" s="39"/>
      <c r="I22" s="45"/>
      <c r="J22" s="45"/>
      <c r="K22" s="40"/>
      <c r="L22" s="41"/>
    </row>
    <row r="23" spans="1:12" ht="13.75" customHeight="1" x14ac:dyDescent="0.25">
      <c r="A23" s="87">
        <v>5</v>
      </c>
      <c r="B23" s="88"/>
      <c r="C23" s="43"/>
      <c r="D23" s="44"/>
      <c r="E23" s="45"/>
      <c r="F23" s="39" t="str">
        <f>m!E5</f>
        <v/>
      </c>
      <c r="G23" s="35" t="str">
        <f>m!A35&amp;" "&amp;m!B35</f>
        <v xml:space="preserve"> </v>
      </c>
      <c r="H23" s="46"/>
      <c r="I23" s="54"/>
      <c r="J23" s="54"/>
      <c r="K23" s="40"/>
      <c r="L23" s="41"/>
    </row>
    <row r="24" spans="1:12" ht="13.75" customHeight="1" x14ac:dyDescent="0.25">
      <c r="A24" s="89"/>
      <c r="B24" s="90"/>
      <c r="C24" s="48">
        <v>56</v>
      </c>
      <c r="D24" s="35" t="str">
        <f>"10: "&amp;m!C5&amp;" "&amp;m!D5</f>
        <v xml:space="preserve">10: WO </v>
      </c>
      <c r="E24" s="36" t="str">
        <f>m!H5</f>
        <v/>
      </c>
      <c r="F24" s="37" t="str">
        <f>m!I5</f>
        <v/>
      </c>
      <c r="G24" s="38" t="str">
        <f>m!E35</f>
        <v/>
      </c>
      <c r="H24" s="61"/>
      <c r="I24" s="54"/>
      <c r="J24" s="54"/>
      <c r="K24" s="40" t="s">
        <v>14</v>
      </c>
      <c r="L24" s="41"/>
    </row>
    <row r="25" spans="1:12" ht="13.75" customHeight="1" x14ac:dyDescent="0.25">
      <c r="A25" s="50"/>
      <c r="B25" s="12"/>
      <c r="C25" s="43"/>
      <c r="D25" s="44"/>
      <c r="E25" s="45"/>
      <c r="F25" s="39"/>
      <c r="G25" s="94" t="s">
        <v>183</v>
      </c>
      <c r="H25" s="35" t="str">
        <f>m!A50&amp;" "&amp;m!B50</f>
        <v xml:space="preserve"> </v>
      </c>
      <c r="I25" s="44"/>
      <c r="J25" s="54"/>
      <c r="K25" s="40" t="s">
        <v>14</v>
      </c>
      <c r="L25" s="41"/>
    </row>
    <row r="26" spans="1:12" ht="13.75" customHeight="1" x14ac:dyDescent="0.25">
      <c r="A26" s="91"/>
      <c r="B26" s="92"/>
      <c r="C26" s="48">
        <v>41</v>
      </c>
      <c r="D26" s="35" t="str">
        <f>"11: "&amp;m!A6&amp;" "&amp;m!B6</f>
        <v xml:space="preserve">11: HADI OTHMANE </v>
      </c>
      <c r="E26" s="36" t="str">
        <f>m!F6</f>
        <v>Cttr Alpa</v>
      </c>
      <c r="F26" s="37" t="str">
        <f>m!G6</f>
        <v>C6</v>
      </c>
      <c r="G26" s="49"/>
      <c r="H26" s="45"/>
      <c r="I26" s="54"/>
      <c r="J26" s="57" t="str">
        <f>m!E61</f>
        <v/>
      </c>
      <c r="K26" s="40"/>
      <c r="L26" s="41"/>
    </row>
    <row r="27" spans="1:12" ht="13.75" customHeight="1" x14ac:dyDescent="0.25">
      <c r="A27" s="87" t="s">
        <v>165</v>
      </c>
      <c r="B27" s="88" t="s">
        <v>166</v>
      </c>
      <c r="C27" s="43"/>
      <c r="D27" s="44"/>
      <c r="E27" s="45"/>
      <c r="F27" s="39" t="str">
        <f>m!E6</f>
        <v/>
      </c>
      <c r="G27" s="35" t="str">
        <f>m!C35&amp;" "&amp;m!D35</f>
        <v xml:space="preserve"> </v>
      </c>
      <c r="H27" s="45" t="str">
        <f>m!E50</f>
        <v/>
      </c>
      <c r="I27" s="54"/>
      <c r="J27" s="54"/>
      <c r="K27" s="40" t="s">
        <v>14</v>
      </c>
      <c r="L27" s="41"/>
    </row>
    <row r="28" spans="1:12" ht="13.75" customHeight="1" x14ac:dyDescent="0.25">
      <c r="A28" s="89"/>
      <c r="B28" s="90"/>
      <c r="C28" s="48">
        <v>24</v>
      </c>
      <c r="D28" s="35" t="str">
        <f>"12: "&amp;m!C6&amp;" "&amp;m!D6</f>
        <v xml:space="preserve">12: DOHET HUGO </v>
      </c>
      <c r="E28" s="36" t="str">
        <f>m!H6</f>
        <v>Perwez</v>
      </c>
      <c r="F28" s="37" t="str">
        <f>m!I6</f>
        <v>C2</v>
      </c>
      <c r="G28" s="38"/>
      <c r="H28" s="44"/>
      <c r="I28" s="54"/>
      <c r="J28" s="54"/>
      <c r="K28" s="40" t="s">
        <v>14</v>
      </c>
      <c r="L28" s="41"/>
    </row>
    <row r="29" spans="1:12" ht="13.75" customHeight="1" x14ac:dyDescent="0.25">
      <c r="A29" s="50"/>
      <c r="B29" s="12"/>
      <c r="C29" s="43"/>
      <c r="D29" s="44"/>
      <c r="E29" s="45"/>
      <c r="F29" s="39"/>
      <c r="G29" s="38"/>
      <c r="H29" s="94" t="s">
        <v>198</v>
      </c>
      <c r="I29" s="35" t="str">
        <f>m!C57&amp;" "&amp;m!D57</f>
        <v xml:space="preserve"> </v>
      </c>
      <c r="J29" s="54"/>
      <c r="K29" s="40" t="s">
        <v>14</v>
      </c>
      <c r="L29" s="41"/>
    </row>
    <row r="30" spans="1:12" ht="13.75" customHeight="1" x14ac:dyDescent="0.25">
      <c r="A30" s="91"/>
      <c r="B30" s="92"/>
      <c r="C30" s="48">
        <v>25</v>
      </c>
      <c r="D30" s="35" t="str">
        <f>"13: "&amp;m!A7&amp;" "&amp;m!B7</f>
        <v xml:space="preserve">13: KINARD CHARLIE </v>
      </c>
      <c r="E30" s="36" t="str">
        <f>m!F7</f>
        <v>Tourinnes</v>
      </c>
      <c r="F30" s="37" t="str">
        <f>m!G7</f>
        <v>C6</v>
      </c>
      <c r="G30" s="38"/>
      <c r="H30" s="45"/>
      <c r="I30" s="39"/>
      <c r="J30" s="44"/>
      <c r="K30" s="40"/>
      <c r="L30" s="41"/>
    </row>
    <row r="31" spans="1:12" ht="13.75" customHeight="1" x14ac:dyDescent="0.25">
      <c r="A31" s="87" t="s">
        <v>167</v>
      </c>
      <c r="B31" s="88" t="s">
        <v>168</v>
      </c>
      <c r="C31" s="43"/>
      <c r="D31" s="44"/>
      <c r="E31" s="45"/>
      <c r="F31" s="39" t="str">
        <f>m!E7</f>
        <v/>
      </c>
      <c r="G31" s="35" t="str">
        <f>m!A36&amp;" "&amp;m!B36</f>
        <v xml:space="preserve"> </v>
      </c>
      <c r="H31" s="44"/>
      <c r="I31" s="40"/>
      <c r="J31" s="54"/>
      <c r="K31" s="40"/>
      <c r="L31" s="41"/>
    </row>
    <row r="32" spans="1:12" ht="13.75" customHeight="1" x14ac:dyDescent="0.25">
      <c r="A32" s="89"/>
      <c r="B32" s="90"/>
      <c r="C32" s="48">
        <v>40</v>
      </c>
      <c r="D32" s="35" t="str">
        <f>"14: "&amp;m!C7&amp;" "&amp;m!D7</f>
        <v xml:space="preserve">14: BUFFET LIONEL </v>
      </c>
      <c r="E32" s="36" t="str">
        <f>m!H7</f>
        <v>Braine l'Alleud</v>
      </c>
      <c r="F32" s="37" t="str">
        <f>m!I7</f>
        <v>C6</v>
      </c>
      <c r="G32" s="38" t="str">
        <f>m!E36</f>
        <v/>
      </c>
      <c r="H32" s="56"/>
      <c r="I32" s="40"/>
      <c r="J32" s="54"/>
      <c r="K32" s="40"/>
      <c r="L32" s="41"/>
    </row>
    <row r="33" spans="1:12" ht="13.75" customHeight="1" x14ac:dyDescent="0.25">
      <c r="A33" s="50"/>
      <c r="B33" s="12"/>
      <c r="C33" s="43"/>
      <c r="D33" s="44"/>
      <c r="E33" s="45"/>
      <c r="F33" s="39"/>
      <c r="G33" s="94" t="s">
        <v>184</v>
      </c>
      <c r="H33" s="35" t="str">
        <f>m!C50&amp;" "&amp;m!D50</f>
        <v xml:space="preserve"> </v>
      </c>
      <c r="I33" s="40"/>
      <c r="J33" s="54"/>
      <c r="K33" s="40"/>
      <c r="L33" s="41"/>
    </row>
    <row r="34" spans="1:12" ht="13.75" customHeight="1" x14ac:dyDescent="0.25">
      <c r="A34" s="91"/>
      <c r="B34" s="92"/>
      <c r="C34" s="48">
        <v>57</v>
      </c>
      <c r="D34" s="35" t="str">
        <f>"15: "&amp;m!A8&amp;" "&amp;m!B8</f>
        <v xml:space="preserve">15: WO </v>
      </c>
      <c r="E34" s="36" t="str">
        <f>m!F8</f>
        <v/>
      </c>
      <c r="F34" s="37" t="str">
        <f>m!G8</f>
        <v/>
      </c>
      <c r="G34" s="49"/>
      <c r="H34" s="39"/>
      <c r="I34" s="46"/>
      <c r="J34" s="54"/>
      <c r="K34" s="40"/>
      <c r="L34" s="41"/>
    </row>
    <row r="35" spans="1:12" ht="13.75" customHeight="1" x14ac:dyDescent="0.25">
      <c r="A35" s="87">
        <v>8</v>
      </c>
      <c r="B35" s="88"/>
      <c r="C35" s="43"/>
      <c r="D35" s="44"/>
      <c r="E35" s="45"/>
      <c r="F35" s="39" t="str">
        <f>m!E8</f>
        <v/>
      </c>
      <c r="G35" s="35" t="str">
        <f>m!C36&amp;" "&amp;m!D36</f>
        <v xml:space="preserve"> </v>
      </c>
      <c r="H35" s="39"/>
      <c r="I35" s="40"/>
      <c r="J35" s="54"/>
      <c r="K35" s="40"/>
      <c r="L35" s="41"/>
    </row>
    <row r="36" spans="1:12" ht="13.75" customHeight="1" x14ac:dyDescent="0.25">
      <c r="A36" s="89"/>
      <c r="B36" s="90"/>
      <c r="C36" s="48">
        <v>8</v>
      </c>
      <c r="D36" s="35" t="str">
        <f>"16: "&amp;m!C8&amp;" "&amp;m!D8</f>
        <v xml:space="preserve">16: VERVENNE JASON </v>
      </c>
      <c r="E36" s="36" t="str">
        <f>m!H8</f>
        <v>Perwez</v>
      </c>
      <c r="F36" s="37" t="str">
        <f>m!I8</f>
        <v>C0</v>
      </c>
      <c r="G36" s="38"/>
      <c r="H36" s="46"/>
      <c r="I36" s="40"/>
      <c r="J36" s="57"/>
      <c r="K36" s="40"/>
      <c r="L36" s="41"/>
    </row>
    <row r="37" spans="1:12" ht="13.75" customHeight="1" x14ac:dyDescent="0.25">
      <c r="A37" s="50"/>
      <c r="B37" s="12"/>
      <c r="C37" s="43"/>
      <c r="D37" s="44"/>
      <c r="E37" s="45"/>
      <c r="F37" s="39"/>
      <c r="G37" s="38"/>
      <c r="H37" s="39"/>
      <c r="I37" s="40"/>
      <c r="J37" s="94" t="s">
        <v>210</v>
      </c>
      <c r="K37" s="35" t="str">
        <f>m!A63&amp;" "&amp;m!B63</f>
        <v xml:space="preserve"> </v>
      </c>
      <c r="L37" s="62"/>
    </row>
    <row r="38" spans="1:12" ht="13.75" customHeight="1" x14ac:dyDescent="0.25">
      <c r="A38" s="91"/>
      <c r="B38" s="92"/>
      <c r="C38" s="48">
        <v>5</v>
      </c>
      <c r="D38" s="35" t="str">
        <f>"17: "&amp;m!A9&amp;" "&amp;m!B9</f>
        <v xml:space="preserve">17: VANDERBECQ ELLIOT </v>
      </c>
      <c r="E38" s="36" t="str">
        <f>m!F9</f>
        <v>CTT Tubize</v>
      </c>
      <c r="F38" s="37" t="str">
        <f>m!G9</f>
        <v>C2</v>
      </c>
      <c r="G38" s="38"/>
      <c r="H38" s="39"/>
      <c r="I38" s="40"/>
      <c r="J38" s="45" t="s">
        <v>15</v>
      </c>
      <c r="K38" s="45"/>
      <c r="L38" s="41"/>
    </row>
    <row r="39" spans="1:12" ht="13.75" customHeight="1" x14ac:dyDescent="0.25">
      <c r="A39" s="87">
        <v>9</v>
      </c>
      <c r="B39" s="88"/>
      <c r="C39" s="43"/>
      <c r="D39" s="44"/>
      <c r="E39" s="45"/>
      <c r="F39" s="39" t="str">
        <f>m!E9</f>
        <v/>
      </c>
      <c r="G39" s="35" t="str">
        <f>m!A37&amp;" "&amp;m!B37</f>
        <v xml:space="preserve"> </v>
      </c>
      <c r="H39" s="46"/>
      <c r="I39" s="40"/>
      <c r="J39" s="57"/>
      <c r="K39" s="54"/>
      <c r="L39" s="41"/>
    </row>
    <row r="40" spans="1:12" ht="13.75" customHeight="1" x14ac:dyDescent="0.25">
      <c r="A40" s="89"/>
      <c r="B40" s="90"/>
      <c r="C40" s="48">
        <v>60</v>
      </c>
      <c r="D40" s="35" t="str">
        <f>"18: "&amp;m!C9&amp;" "&amp;m!D9</f>
        <v xml:space="preserve">18: WO </v>
      </c>
      <c r="E40" s="36" t="str">
        <f>m!H9</f>
        <v/>
      </c>
      <c r="F40" s="37" t="str">
        <f>m!I9</f>
        <v/>
      </c>
      <c r="G40" s="38" t="str">
        <f>m!E37</f>
        <v/>
      </c>
      <c r="H40" s="61"/>
      <c r="I40" s="40"/>
      <c r="J40" s="54"/>
      <c r="K40" s="54"/>
      <c r="L40" s="41"/>
    </row>
    <row r="41" spans="1:12" ht="13.75" customHeight="1" x14ac:dyDescent="0.25">
      <c r="A41" s="50"/>
      <c r="B41" s="12"/>
      <c r="C41" s="43"/>
      <c r="D41" s="44"/>
      <c r="E41" s="45"/>
      <c r="F41" s="39"/>
      <c r="G41" s="94" t="s">
        <v>185</v>
      </c>
      <c r="H41" s="35" t="str">
        <f>m!A51&amp;" "&amp;m!B51</f>
        <v xml:space="preserve"> </v>
      </c>
      <c r="I41" s="46"/>
      <c r="J41" s="54"/>
      <c r="K41" s="54"/>
      <c r="L41" s="41"/>
    </row>
    <row r="42" spans="1:12" ht="13.75" customHeight="1" x14ac:dyDescent="0.25">
      <c r="A42" s="91"/>
      <c r="B42" s="92"/>
      <c r="C42" s="48">
        <v>37</v>
      </c>
      <c r="D42" s="35" t="str">
        <f>"19: "&amp;m!A10&amp;" "&amp;m!B10</f>
        <v xml:space="preserve">19: HU JACK LIANG </v>
      </c>
      <c r="E42" s="36" t="str">
        <f>m!F10</f>
        <v>Logis Auderghem</v>
      </c>
      <c r="F42" s="37" t="str">
        <f>m!G10</f>
        <v>C6</v>
      </c>
      <c r="G42" s="49"/>
      <c r="H42" s="45"/>
      <c r="I42" s="40"/>
      <c r="J42" s="54"/>
      <c r="K42" s="54"/>
      <c r="L42" s="41"/>
    </row>
    <row r="43" spans="1:12" ht="13.75" customHeight="1" x14ac:dyDescent="0.25">
      <c r="A43" s="87" t="s">
        <v>169</v>
      </c>
      <c r="B43" s="88" t="s">
        <v>170</v>
      </c>
      <c r="C43" s="43"/>
      <c r="D43" s="44"/>
      <c r="E43" s="45"/>
      <c r="F43" s="39" t="str">
        <f>m!E10</f>
        <v/>
      </c>
      <c r="G43" s="35" t="str">
        <f>m!C37&amp;" "&amp;m!D37</f>
        <v xml:space="preserve"> </v>
      </c>
      <c r="H43" s="45" t="str">
        <f>m!E51</f>
        <v/>
      </c>
      <c r="I43" s="40"/>
      <c r="J43" s="54"/>
      <c r="K43" s="57" t="str">
        <f>m!E63</f>
        <v/>
      </c>
      <c r="L43" s="41"/>
    </row>
    <row r="44" spans="1:12" ht="13.75" customHeight="1" x14ac:dyDescent="0.25">
      <c r="A44" s="89"/>
      <c r="B44" s="90"/>
      <c r="C44" s="48">
        <v>28</v>
      </c>
      <c r="D44" s="35" t="str">
        <f>"20: "&amp;m!C10&amp;" "&amp;m!D10</f>
        <v xml:space="preserve">20: KOCH VINCENT </v>
      </c>
      <c r="E44" s="36" t="str">
        <f>m!H10</f>
        <v>Tourinnes</v>
      </c>
      <c r="F44" s="37" t="str">
        <f>m!I10</f>
        <v>C2</v>
      </c>
      <c r="G44" s="38"/>
      <c r="H44" s="44"/>
      <c r="I44" s="40"/>
      <c r="J44" s="54"/>
      <c r="K44" s="54"/>
      <c r="L44" s="41"/>
    </row>
    <row r="45" spans="1:12" ht="13.75" customHeight="1" x14ac:dyDescent="0.25">
      <c r="A45" s="50"/>
      <c r="B45" s="12"/>
      <c r="C45" s="43"/>
      <c r="D45" s="44"/>
      <c r="E45" s="45"/>
      <c r="F45" s="39"/>
      <c r="G45" s="38"/>
      <c r="H45" s="94" t="s">
        <v>199</v>
      </c>
      <c r="I45" s="35" t="str">
        <f>m!A58&amp;" "&amp;m!B58</f>
        <v xml:space="preserve"> </v>
      </c>
      <c r="J45" s="44"/>
      <c r="K45" s="54"/>
      <c r="L45" s="41"/>
    </row>
    <row r="46" spans="1:12" ht="13.75" customHeight="1" x14ac:dyDescent="0.25">
      <c r="A46" s="91"/>
      <c r="B46" s="92"/>
      <c r="C46" s="48">
        <v>21</v>
      </c>
      <c r="D46" s="35" t="str">
        <f>"21: "&amp;m!A11&amp;" "&amp;m!B11</f>
        <v xml:space="preserve">21: BARRY IBRAHIMA </v>
      </c>
      <c r="E46" s="36" t="str">
        <f>m!F11</f>
        <v>Logis Auderghem</v>
      </c>
      <c r="F46" s="37" t="str">
        <f>m!G11</f>
        <v>C4</v>
      </c>
      <c r="G46" s="38"/>
      <c r="H46" s="45"/>
      <c r="I46" s="45"/>
      <c r="J46" s="54"/>
      <c r="K46" s="54"/>
      <c r="L46" s="41"/>
    </row>
    <row r="47" spans="1:12" ht="13.75" customHeight="1" x14ac:dyDescent="0.25">
      <c r="A47" s="87">
        <v>11</v>
      </c>
      <c r="B47" s="88"/>
      <c r="C47" s="43"/>
      <c r="D47" s="44"/>
      <c r="E47" s="45"/>
      <c r="F47" s="39" t="str">
        <f>m!E11</f>
        <v/>
      </c>
      <c r="G47" s="35" t="str">
        <f>m!A38&amp;" "&amp;m!B38</f>
        <v xml:space="preserve"> </v>
      </c>
      <c r="H47" s="44"/>
      <c r="I47" s="54"/>
      <c r="J47" s="54"/>
      <c r="K47" s="54"/>
      <c r="L47" s="41"/>
    </row>
    <row r="48" spans="1:12" ht="13.75" customHeight="1" x14ac:dyDescent="0.25">
      <c r="A48" s="89"/>
      <c r="B48" s="90"/>
      <c r="C48" s="48">
        <v>44</v>
      </c>
      <c r="D48" s="35" t="str">
        <f>"22: "&amp;m!C11&amp;" "&amp;m!D11</f>
        <v xml:space="preserve">22: WO </v>
      </c>
      <c r="E48" s="36" t="str">
        <f>m!H11</f>
        <v/>
      </c>
      <c r="F48" s="37" t="str">
        <f>m!I11</f>
        <v/>
      </c>
      <c r="G48" s="38" t="str">
        <f>m!E38</f>
        <v/>
      </c>
      <c r="H48" s="56"/>
      <c r="I48" s="57" t="str">
        <f>m!E58</f>
        <v/>
      </c>
      <c r="J48" s="54"/>
      <c r="K48" s="54"/>
      <c r="L48" s="41"/>
    </row>
    <row r="49" spans="1:12" ht="13.75" customHeight="1" x14ac:dyDescent="0.25">
      <c r="A49" s="50"/>
      <c r="B49" s="12"/>
      <c r="C49" s="43"/>
      <c r="D49" s="44"/>
      <c r="E49" s="45"/>
      <c r="F49" s="39"/>
      <c r="G49" s="94" t="s">
        <v>186</v>
      </c>
      <c r="H49" s="35" t="str">
        <f>m!C51&amp;" "&amp;m!D51</f>
        <v xml:space="preserve"> </v>
      </c>
      <c r="I49" s="54"/>
      <c r="J49" s="54"/>
      <c r="K49" s="54"/>
      <c r="L49" s="41"/>
    </row>
    <row r="50" spans="1:12" ht="13.75" customHeight="1" x14ac:dyDescent="0.25">
      <c r="A50" s="91"/>
      <c r="B50" s="92"/>
      <c r="C50" s="48">
        <v>53</v>
      </c>
      <c r="D50" s="35" t="str">
        <f>"23: "&amp;m!A12&amp;" "&amp;m!B12</f>
        <v xml:space="preserve">23: WO </v>
      </c>
      <c r="E50" s="36" t="str">
        <f>m!F12</f>
        <v/>
      </c>
      <c r="F50" s="37" t="str">
        <f>m!G12</f>
        <v/>
      </c>
      <c r="G50" s="49"/>
      <c r="H50" s="39"/>
      <c r="I50" s="44"/>
      <c r="J50" s="54"/>
      <c r="K50" s="54"/>
      <c r="L50" s="41"/>
    </row>
    <row r="51" spans="1:12" ht="13.75" customHeight="1" x14ac:dyDescent="0.25">
      <c r="A51" s="87">
        <v>12</v>
      </c>
      <c r="B51" s="88"/>
      <c r="C51" s="43"/>
      <c r="D51" s="44"/>
      <c r="E51" s="45"/>
      <c r="F51" s="39" t="str">
        <f>m!E12</f>
        <v/>
      </c>
      <c r="G51" s="35" t="str">
        <f>m!C38&amp;" "&amp;m!D38</f>
        <v xml:space="preserve"> </v>
      </c>
      <c r="H51" s="39"/>
      <c r="I51" s="54"/>
      <c r="J51" s="54"/>
      <c r="K51" s="54"/>
      <c r="L51" s="41"/>
    </row>
    <row r="52" spans="1:12" ht="13.75" customHeight="1" x14ac:dyDescent="0.25">
      <c r="A52" s="89"/>
      <c r="B52" s="90"/>
      <c r="C52" s="48">
        <v>12</v>
      </c>
      <c r="D52" s="35" t="str">
        <f>"24: "&amp;m!C12&amp;" "&amp;m!D12</f>
        <v xml:space="preserve">24: BARRIDEZ GAETAN </v>
      </c>
      <c r="E52" s="36" t="str">
        <f>m!H12</f>
        <v>Braine l'Alleud</v>
      </c>
      <c r="F52" s="37" t="str">
        <f>m!I12</f>
        <v>C2</v>
      </c>
      <c r="G52" s="38"/>
      <c r="H52" s="46"/>
      <c r="I52" s="54"/>
      <c r="J52" s="54"/>
      <c r="K52" s="54"/>
      <c r="L52" s="41"/>
    </row>
    <row r="53" spans="1:12" ht="13.75" customHeight="1" x14ac:dyDescent="0.25">
      <c r="A53" s="50"/>
      <c r="B53" s="12"/>
      <c r="C53" s="43"/>
      <c r="D53" s="44"/>
      <c r="E53" s="45"/>
      <c r="F53" s="39"/>
      <c r="G53" s="38"/>
      <c r="H53" s="39"/>
      <c r="I53" s="94" t="s">
        <v>205</v>
      </c>
      <c r="J53" s="35" t="str">
        <f>m!C61&amp;" "&amp;m!D61</f>
        <v xml:space="preserve"> </v>
      </c>
      <c r="K53" s="54"/>
      <c r="L53" s="41"/>
    </row>
    <row r="54" spans="1:12" ht="13.75" customHeight="1" x14ac:dyDescent="0.25">
      <c r="A54" s="91"/>
      <c r="B54" s="92"/>
      <c r="C54" s="48">
        <v>13</v>
      </c>
      <c r="D54" s="35" t="str">
        <f>"25: "&amp;m!A13&amp;" "&amp;m!B13</f>
        <v xml:space="preserve">25: MATHY DAVID </v>
      </c>
      <c r="E54" s="36" t="str">
        <f>m!F13</f>
        <v>TT Zenith Brussels</v>
      </c>
      <c r="F54" s="37" t="str">
        <f>m!G13</f>
        <v>C2</v>
      </c>
      <c r="G54" s="38"/>
      <c r="H54" s="39"/>
      <c r="I54" s="45"/>
      <c r="J54" s="39"/>
      <c r="K54" s="44"/>
      <c r="L54" s="41"/>
    </row>
    <row r="55" spans="1:12" ht="13.75" customHeight="1" x14ac:dyDescent="0.25">
      <c r="A55" s="87">
        <v>13</v>
      </c>
      <c r="B55" s="88"/>
      <c r="C55" s="43"/>
      <c r="D55" s="44"/>
      <c r="E55" s="45"/>
      <c r="F55" s="39" t="str">
        <f>m!E13</f>
        <v/>
      </c>
      <c r="G55" s="35" t="str">
        <f>m!A39&amp;" "&amp;m!B39</f>
        <v xml:space="preserve"> </v>
      </c>
      <c r="H55" s="46"/>
      <c r="I55" s="54"/>
      <c r="J55" s="40"/>
      <c r="K55" s="54"/>
      <c r="L55" s="41"/>
    </row>
    <row r="56" spans="1:12" ht="13.75" customHeight="1" x14ac:dyDescent="0.25">
      <c r="A56" s="89"/>
      <c r="B56" s="90"/>
      <c r="C56" s="48">
        <v>52</v>
      </c>
      <c r="D56" s="35" t="str">
        <f>"26: "&amp;m!C13&amp;" "&amp;m!D13</f>
        <v xml:space="preserve">26: WO </v>
      </c>
      <c r="E56" s="36" t="str">
        <f>m!H13</f>
        <v/>
      </c>
      <c r="F56" s="37" t="str">
        <f>m!I13</f>
        <v/>
      </c>
      <c r="G56" s="38" t="str">
        <f>m!E39</f>
        <v/>
      </c>
      <c r="H56" s="61"/>
      <c r="I56" s="54"/>
      <c r="J56" s="40"/>
      <c r="K56" s="54"/>
      <c r="L56" s="41"/>
    </row>
    <row r="57" spans="1:12" ht="13.75" customHeight="1" x14ac:dyDescent="0.25">
      <c r="A57" s="50"/>
      <c r="B57" s="12"/>
      <c r="C57" s="43"/>
      <c r="D57" s="44"/>
      <c r="E57" s="45"/>
      <c r="F57" s="39"/>
      <c r="G57" s="94" t="s">
        <v>187</v>
      </c>
      <c r="H57" s="35" t="str">
        <f>m!A52&amp;" "&amp;m!B52</f>
        <v xml:space="preserve"> </v>
      </c>
      <c r="I57" s="44"/>
      <c r="J57" s="40"/>
      <c r="K57" s="54"/>
      <c r="L57" s="41"/>
    </row>
    <row r="58" spans="1:12" ht="13.75" customHeight="1" x14ac:dyDescent="0.25">
      <c r="A58" s="91"/>
      <c r="B58" s="92"/>
      <c r="C58" s="48">
        <v>45</v>
      </c>
      <c r="D58" s="35" t="str">
        <f>"27: "&amp;m!A14&amp;" "&amp;m!B14</f>
        <v xml:space="preserve">27: WO </v>
      </c>
      <c r="E58" s="36" t="str">
        <f>m!F14</f>
        <v/>
      </c>
      <c r="F58" s="37" t="str">
        <f>m!G14</f>
        <v/>
      </c>
      <c r="G58" s="49"/>
      <c r="H58" s="45"/>
      <c r="I58" s="54"/>
      <c r="J58" s="40"/>
      <c r="K58" s="54"/>
      <c r="L58" s="41"/>
    </row>
    <row r="59" spans="1:12" ht="13.75" customHeight="1" x14ac:dyDescent="0.25">
      <c r="A59" s="87">
        <v>14</v>
      </c>
      <c r="B59" s="88"/>
      <c r="C59" s="43"/>
      <c r="D59" s="44"/>
      <c r="E59" s="45"/>
      <c r="F59" s="39" t="str">
        <f>m!E14</f>
        <v/>
      </c>
      <c r="G59" s="35" t="str">
        <f>m!C39&amp;" "&amp;m!D39</f>
        <v xml:space="preserve"> </v>
      </c>
      <c r="H59" s="45" t="str">
        <f>m!E52</f>
        <v/>
      </c>
      <c r="I59" s="54"/>
      <c r="J59" s="40"/>
      <c r="K59" s="54"/>
      <c r="L59" s="41"/>
    </row>
    <row r="60" spans="1:12" ht="13.75" customHeight="1" x14ac:dyDescent="0.25">
      <c r="A60" s="89"/>
      <c r="B60" s="90"/>
      <c r="C60" s="48">
        <v>20</v>
      </c>
      <c r="D60" s="35" t="str">
        <f>"28: "&amp;m!C14&amp;" "&amp;m!D14</f>
        <v xml:space="preserve">28: BOULET ALAIN </v>
      </c>
      <c r="E60" s="36" t="str">
        <f>m!H14</f>
        <v>Ry Ternel</v>
      </c>
      <c r="F60" s="37" t="str">
        <f>m!I14</f>
        <v>C4</v>
      </c>
      <c r="G60" s="38"/>
      <c r="H60" s="44"/>
      <c r="I60" s="54"/>
      <c r="J60" s="40"/>
      <c r="K60" s="54"/>
      <c r="L60" s="41"/>
    </row>
    <row r="61" spans="1:12" ht="13.75" customHeight="1" x14ac:dyDescent="0.25">
      <c r="A61" s="50"/>
      <c r="B61" s="12"/>
      <c r="C61" s="43"/>
      <c r="D61" s="44"/>
      <c r="E61" s="45"/>
      <c r="F61" s="39"/>
      <c r="G61" s="38"/>
      <c r="H61" s="94" t="s">
        <v>200</v>
      </c>
      <c r="I61" s="35" t="str">
        <f>m!C58&amp;" "&amp;m!D58</f>
        <v xml:space="preserve"> </v>
      </c>
      <c r="J61" s="40"/>
      <c r="K61" s="54"/>
      <c r="L61" s="41"/>
    </row>
    <row r="62" spans="1:12" ht="13.75" customHeight="1" x14ac:dyDescent="0.25">
      <c r="A62" s="91"/>
      <c r="B62" s="92"/>
      <c r="C62" s="48">
        <v>29</v>
      </c>
      <c r="D62" s="35" t="str">
        <f>"29: "&amp;m!A15&amp;" "&amp;m!B15</f>
        <v xml:space="preserve">29: VOMVAS CONSTANTIN </v>
      </c>
      <c r="E62" s="36" t="str">
        <f>m!F15</f>
        <v>CTT Tubize</v>
      </c>
      <c r="F62" s="37" t="str">
        <f>m!G15</f>
        <v>C6</v>
      </c>
      <c r="G62" s="38"/>
      <c r="H62" s="45"/>
      <c r="I62" s="39"/>
      <c r="J62" s="46"/>
      <c r="K62" s="54"/>
      <c r="L62" s="41"/>
    </row>
    <row r="63" spans="1:12" ht="13.75" customHeight="1" x14ac:dyDescent="0.25">
      <c r="A63" s="87" t="s">
        <v>171</v>
      </c>
      <c r="B63" s="88" t="s">
        <v>172</v>
      </c>
      <c r="C63" s="43"/>
      <c r="D63" s="44"/>
      <c r="E63" s="45"/>
      <c r="F63" s="39" t="str">
        <f>m!E15</f>
        <v/>
      </c>
      <c r="G63" s="35" t="str">
        <f>m!A40&amp;" "&amp;m!B40</f>
        <v xml:space="preserve"> </v>
      </c>
      <c r="H63" s="44"/>
      <c r="I63" s="40"/>
      <c r="J63" s="40" t="s">
        <v>14</v>
      </c>
      <c r="K63" s="54"/>
      <c r="L63" s="41"/>
    </row>
    <row r="64" spans="1:12" ht="13.75" customHeight="1" x14ac:dyDescent="0.25">
      <c r="A64" s="89"/>
      <c r="B64" s="90"/>
      <c r="C64" s="48">
        <v>36</v>
      </c>
      <c r="D64" s="35" t="str">
        <f>"30: "&amp;m!C15&amp;" "&amp;m!D15</f>
        <v xml:space="preserve">30: POWROZNIK OSCAR </v>
      </c>
      <c r="E64" s="36" t="str">
        <f>m!H15</f>
        <v>Logis Auderghem</v>
      </c>
      <c r="F64" s="37" t="str">
        <f>m!I15</f>
        <v>C6</v>
      </c>
      <c r="G64" s="38" t="str">
        <f>m!E40</f>
        <v/>
      </c>
      <c r="H64" s="56"/>
      <c r="I64" s="40"/>
      <c r="J64" s="40"/>
      <c r="K64" s="54"/>
      <c r="L64" s="41"/>
    </row>
    <row r="65" spans="1:12" ht="13.75" customHeight="1" x14ac:dyDescent="0.25">
      <c r="A65" s="50"/>
      <c r="B65" s="12"/>
      <c r="C65" s="43"/>
      <c r="D65" s="44"/>
      <c r="E65" s="45"/>
      <c r="F65" s="39"/>
      <c r="G65" s="94" t="s">
        <v>188</v>
      </c>
      <c r="H65" s="35" t="str">
        <f>m!C52&amp;" "&amp;m!D52</f>
        <v xml:space="preserve"> </v>
      </c>
      <c r="I65" s="40"/>
      <c r="J65" s="40"/>
      <c r="K65" s="54"/>
      <c r="L65" s="41"/>
    </row>
    <row r="66" spans="1:12" ht="13.75" customHeight="1" x14ac:dyDescent="0.25">
      <c r="A66" s="91"/>
      <c r="B66" s="92"/>
      <c r="C66" s="48">
        <v>61</v>
      </c>
      <c r="D66" s="35" t="str">
        <f>"31: "&amp;m!A16&amp;" "&amp;m!B16</f>
        <v xml:space="preserve">31: WO </v>
      </c>
      <c r="E66" s="36" t="str">
        <f>m!F16</f>
        <v/>
      </c>
      <c r="F66" s="37" t="str">
        <f>m!G16</f>
        <v/>
      </c>
      <c r="G66" s="49"/>
      <c r="H66" s="39"/>
      <c r="I66" s="46"/>
      <c r="J66" s="40"/>
      <c r="K66" s="54"/>
      <c r="L66" s="41"/>
    </row>
    <row r="67" spans="1:12" ht="13.75" customHeight="1" x14ac:dyDescent="0.25">
      <c r="A67" s="87">
        <v>16</v>
      </c>
      <c r="B67" s="88"/>
      <c r="C67" s="43"/>
      <c r="D67" s="44"/>
      <c r="E67" s="45"/>
      <c r="F67" s="39" t="str">
        <f>m!E16</f>
        <v/>
      </c>
      <c r="G67" s="35" t="str">
        <f>m!C40&amp;" "&amp;m!D40</f>
        <v xml:space="preserve"> </v>
      </c>
      <c r="H67" s="39"/>
      <c r="I67" s="40"/>
      <c r="J67" s="40"/>
      <c r="K67" s="54"/>
      <c r="L67" s="41"/>
    </row>
    <row r="68" spans="1:12" ht="13.75" customHeight="1" x14ac:dyDescent="0.3">
      <c r="A68" s="89"/>
      <c r="B68" s="90"/>
      <c r="C68" s="48">
        <v>4</v>
      </c>
      <c r="D68" s="35" t="str">
        <f>"32: "&amp;m!C16&amp;" "&amp;m!D16</f>
        <v xml:space="preserve">32: PISIOTIS KOSMAS - GEORG </v>
      </c>
      <c r="E68" s="36" t="str">
        <f>m!H16</f>
        <v>Logis Auderghem</v>
      </c>
      <c r="F68" s="37" t="str">
        <f>m!I16</f>
        <v>C4</v>
      </c>
      <c r="G68" s="38"/>
      <c r="H68" s="46"/>
      <c r="I68" s="40"/>
      <c r="J68" s="40"/>
      <c r="K68" s="54"/>
      <c r="L68" s="63" t="s">
        <v>16</v>
      </c>
    </row>
    <row r="69" spans="1:12" ht="13.75" customHeight="1" x14ac:dyDescent="0.25">
      <c r="A69" s="50"/>
      <c r="B69" s="12"/>
      <c r="C69" s="43"/>
      <c r="D69" s="44"/>
      <c r="E69" s="45"/>
      <c r="F69" s="39"/>
      <c r="G69" s="38"/>
      <c r="H69" s="39"/>
      <c r="I69" s="40"/>
      <c r="J69" s="40"/>
      <c r="K69" s="94" t="s">
        <v>211</v>
      </c>
      <c r="L69" s="35" t="str">
        <f>m!A65&amp;" "&amp;m!B65</f>
        <v xml:space="preserve"> </v>
      </c>
    </row>
    <row r="70" spans="1:12" ht="13.75" customHeight="1" x14ac:dyDescent="0.25">
      <c r="A70" s="91"/>
      <c r="B70" s="92"/>
      <c r="C70" s="48">
        <v>3</v>
      </c>
      <c r="D70" s="35" t="str">
        <f>"33: "&amp;m!A17&amp;" "&amp;m!B17</f>
        <v xml:space="preserve">33: FEYENS AIME </v>
      </c>
      <c r="E70" s="36" t="str">
        <f>m!F17</f>
        <v>Logis Auderghem</v>
      </c>
      <c r="F70" s="37" t="str">
        <f>m!G17</f>
        <v>C2</v>
      </c>
      <c r="G70" s="38"/>
      <c r="H70" s="39"/>
      <c r="I70" s="40"/>
      <c r="J70" s="40"/>
      <c r="K70" s="45" t="s">
        <v>15</v>
      </c>
      <c r="L70" s="64"/>
    </row>
    <row r="71" spans="1:12" ht="13.75" customHeight="1" x14ac:dyDescent="0.25">
      <c r="A71" s="87">
        <v>17</v>
      </c>
      <c r="B71" s="88"/>
      <c r="C71" s="43"/>
      <c r="D71" s="44"/>
      <c r="E71" s="45"/>
      <c r="F71" s="39" t="str">
        <f>m!E17</f>
        <v/>
      </c>
      <c r="G71" s="35" t="str">
        <f>m!A41&amp;" "&amp;m!B41</f>
        <v xml:space="preserve"> </v>
      </c>
      <c r="H71" s="46"/>
      <c r="I71" s="40"/>
      <c r="J71" s="40"/>
      <c r="K71" s="54"/>
      <c r="L71" s="41"/>
    </row>
    <row r="72" spans="1:12" ht="13.75" customHeight="1" x14ac:dyDescent="0.25">
      <c r="A72" s="89"/>
      <c r="B72" s="90"/>
      <c r="C72" s="48">
        <v>62</v>
      </c>
      <c r="D72" s="35" t="str">
        <f>"34: "&amp;m!C17&amp;" "&amp;m!D17</f>
        <v xml:space="preserve">34: WO </v>
      </c>
      <c r="E72" s="36" t="str">
        <f>m!H17</f>
        <v/>
      </c>
      <c r="F72" s="37" t="str">
        <f>m!I17</f>
        <v/>
      </c>
      <c r="G72" s="38" t="str">
        <f>m!E41</f>
        <v/>
      </c>
      <c r="H72" s="61"/>
      <c r="I72" s="40"/>
      <c r="J72" s="40"/>
      <c r="K72" s="54"/>
      <c r="L72" s="41"/>
    </row>
    <row r="73" spans="1:12" ht="13.75" customHeight="1" x14ac:dyDescent="0.25">
      <c r="A73" s="50"/>
      <c r="B73" s="12"/>
      <c r="C73" s="43"/>
      <c r="D73" s="44"/>
      <c r="E73" s="45"/>
      <c r="F73" s="39"/>
      <c r="G73" s="94" t="s">
        <v>189</v>
      </c>
      <c r="H73" s="35" t="str">
        <f>m!A53&amp;" "&amp;m!B53</f>
        <v xml:space="preserve"> </v>
      </c>
      <c r="I73" s="46"/>
      <c r="J73" s="40"/>
      <c r="K73" s="54"/>
      <c r="L73" s="41"/>
    </row>
    <row r="74" spans="1:12" ht="13.75" customHeight="1" x14ac:dyDescent="0.25">
      <c r="A74" s="91"/>
      <c r="B74" s="92"/>
      <c r="C74" s="48">
        <v>35</v>
      </c>
      <c r="D74" s="35" t="str">
        <f>"35: "&amp;m!A18&amp;" "&amp;m!B18</f>
        <v xml:space="preserve">35: PAQUET GABRIEL </v>
      </c>
      <c r="E74" s="36" t="str">
        <f>m!F18</f>
        <v>Arc En Ciel</v>
      </c>
      <c r="F74" s="37" t="str">
        <f>m!G18</f>
        <v>C4</v>
      </c>
      <c r="G74" s="49"/>
      <c r="H74" s="45"/>
      <c r="I74" s="40"/>
      <c r="J74" s="40"/>
      <c r="K74" s="54"/>
      <c r="L74" s="41"/>
    </row>
    <row r="75" spans="1:12" ht="13.75" customHeight="1" x14ac:dyDescent="0.25">
      <c r="A75" s="87" t="s">
        <v>173</v>
      </c>
      <c r="B75" s="88" t="s">
        <v>174</v>
      </c>
      <c r="C75" s="43"/>
      <c r="D75" s="44"/>
      <c r="E75" s="45"/>
      <c r="F75" s="39" t="str">
        <f>m!E18</f>
        <v/>
      </c>
      <c r="G75" s="35" t="str">
        <f>m!C41&amp;" "&amp;m!D41</f>
        <v xml:space="preserve"> </v>
      </c>
      <c r="H75" s="45" t="str">
        <f>m!E53</f>
        <v/>
      </c>
      <c r="I75" s="40"/>
      <c r="J75" s="40"/>
      <c r="K75" s="54"/>
      <c r="L75" s="41"/>
    </row>
    <row r="76" spans="1:12" ht="13.75" customHeight="1" x14ac:dyDescent="0.25">
      <c r="A76" s="89"/>
      <c r="B76" s="90"/>
      <c r="C76" s="48">
        <v>30</v>
      </c>
      <c r="D76" s="35" t="str">
        <f>"36: "&amp;m!C18&amp;" "&amp;m!D18</f>
        <v xml:space="preserve">36: CONIL NICOLAS </v>
      </c>
      <c r="E76" s="36" t="str">
        <f>m!H18</f>
        <v>Royal 1865</v>
      </c>
      <c r="F76" s="37" t="str">
        <f>m!I18</f>
        <v>C4</v>
      </c>
      <c r="G76" s="38"/>
      <c r="H76" s="44"/>
      <c r="I76" s="40"/>
      <c r="J76" s="40"/>
      <c r="K76" s="54"/>
      <c r="L76" s="41"/>
    </row>
    <row r="77" spans="1:12" ht="13.75" customHeight="1" x14ac:dyDescent="0.25">
      <c r="A77" s="50"/>
      <c r="B77" s="12"/>
      <c r="C77" s="43"/>
      <c r="D77" s="44"/>
      <c r="E77" s="45"/>
      <c r="F77" s="39"/>
      <c r="G77" s="38"/>
      <c r="H77" s="94" t="s">
        <v>201</v>
      </c>
      <c r="I77" s="35" t="str">
        <f>m!A59&amp;" "&amp;m!B59</f>
        <v xml:space="preserve"> </v>
      </c>
      <c r="J77" s="46"/>
      <c r="K77" s="54"/>
      <c r="L77" s="41"/>
    </row>
    <row r="78" spans="1:12" ht="13.75" customHeight="1" x14ac:dyDescent="0.25">
      <c r="A78" s="91"/>
      <c r="B78" s="92"/>
      <c r="C78" s="48">
        <v>19</v>
      </c>
      <c r="D78" s="35" t="str">
        <f>"37: "&amp;m!A19&amp;" "&amp;m!B19</f>
        <v xml:space="preserve">37: ROSMARIN ALEX </v>
      </c>
      <c r="E78" s="36" t="str">
        <f>m!F19</f>
        <v>Logis Auderghem</v>
      </c>
      <c r="F78" s="37" t="str">
        <f>m!G19</f>
        <v>C4</v>
      </c>
      <c r="G78" s="38"/>
      <c r="H78" s="45"/>
      <c r="I78" s="45"/>
      <c r="J78" s="40"/>
      <c r="K78" s="54"/>
      <c r="L78" s="41"/>
    </row>
    <row r="79" spans="1:12" ht="13.75" customHeight="1" x14ac:dyDescent="0.25">
      <c r="A79" s="87">
        <v>19</v>
      </c>
      <c r="B79" s="88"/>
      <c r="C79" s="43"/>
      <c r="D79" s="44"/>
      <c r="E79" s="45"/>
      <c r="F79" s="39" t="str">
        <f>m!E19</f>
        <v/>
      </c>
      <c r="G79" s="35" t="str">
        <f>m!A42&amp;" "&amp;m!B42</f>
        <v xml:space="preserve"> </v>
      </c>
      <c r="H79" s="44"/>
      <c r="I79" s="54"/>
      <c r="J79" s="40"/>
      <c r="K79" s="54"/>
      <c r="L79" s="41"/>
    </row>
    <row r="80" spans="1:12" ht="13.75" customHeight="1" x14ac:dyDescent="0.25">
      <c r="A80" s="89"/>
      <c r="B80" s="90"/>
      <c r="C80" s="48">
        <v>46</v>
      </c>
      <c r="D80" s="35" t="str">
        <f>"38: "&amp;m!C19&amp;" "&amp;m!D19</f>
        <v xml:space="preserve">38: WO </v>
      </c>
      <c r="E80" s="36" t="str">
        <f>m!H19</f>
        <v/>
      </c>
      <c r="F80" s="37" t="str">
        <f>m!I19</f>
        <v/>
      </c>
      <c r="G80" s="38" t="str">
        <f>m!E42</f>
        <v/>
      </c>
      <c r="H80" s="56"/>
      <c r="I80" s="57" t="str">
        <f>m!E59</f>
        <v/>
      </c>
      <c r="J80" s="40"/>
      <c r="K80" s="54"/>
      <c r="L80" s="41"/>
    </row>
    <row r="81" spans="1:12" ht="13.75" customHeight="1" x14ac:dyDescent="0.25">
      <c r="A81" s="50"/>
      <c r="B81" s="12"/>
      <c r="C81" s="43"/>
      <c r="D81" s="44"/>
      <c r="E81" s="45"/>
      <c r="F81" s="39"/>
      <c r="G81" s="94" t="s">
        <v>190</v>
      </c>
      <c r="H81" s="35" t="str">
        <f>m!C53&amp;" "&amp;m!D53</f>
        <v xml:space="preserve"> </v>
      </c>
      <c r="I81" s="54"/>
      <c r="J81" s="40"/>
      <c r="K81" s="54"/>
      <c r="L81" s="41"/>
    </row>
    <row r="82" spans="1:12" ht="13.75" customHeight="1" x14ac:dyDescent="0.25">
      <c r="A82" s="91"/>
      <c r="B82" s="92"/>
      <c r="C82" s="48">
        <v>51</v>
      </c>
      <c r="D82" s="35" t="str">
        <f>"39: "&amp;m!A20&amp;" "&amp;m!B20</f>
        <v xml:space="preserve">39: WO </v>
      </c>
      <c r="E82" s="36" t="str">
        <f>m!F20</f>
        <v/>
      </c>
      <c r="F82" s="37" t="str">
        <f>m!G20</f>
        <v/>
      </c>
      <c r="G82" s="49"/>
      <c r="H82" s="39"/>
      <c r="I82" s="44"/>
      <c r="J82" s="40"/>
      <c r="K82" s="54"/>
      <c r="L82" s="41"/>
    </row>
    <row r="83" spans="1:12" ht="13.75" customHeight="1" x14ac:dyDescent="0.25">
      <c r="A83" s="87">
        <v>20</v>
      </c>
      <c r="B83" s="88"/>
      <c r="C83" s="43"/>
      <c r="D83" s="44"/>
      <c r="E83" s="45"/>
      <c r="F83" s="39" t="str">
        <f>m!E20</f>
        <v/>
      </c>
      <c r="G83" s="35" t="str">
        <f>m!C42&amp;" "&amp;m!D42</f>
        <v xml:space="preserve"> </v>
      </c>
      <c r="H83" s="39"/>
      <c r="I83" s="54"/>
      <c r="J83" s="40"/>
      <c r="K83" s="54"/>
      <c r="L83" s="41"/>
    </row>
    <row r="84" spans="1:12" ht="13.75" customHeight="1" x14ac:dyDescent="0.25">
      <c r="A84" s="89"/>
      <c r="B84" s="90"/>
      <c r="C84" s="48">
        <v>14</v>
      </c>
      <c r="D84" s="35" t="str">
        <f>"40: "&amp;m!C20&amp;" "&amp;m!D20</f>
        <v xml:space="preserve">40: NIBELLE NOAH </v>
      </c>
      <c r="E84" s="36" t="str">
        <f>m!H20</f>
        <v>Braine l'Alleud</v>
      </c>
      <c r="F84" s="37" t="str">
        <f>m!I20</f>
        <v>C4</v>
      </c>
      <c r="G84" s="38"/>
      <c r="H84" s="46"/>
      <c r="I84" s="54"/>
      <c r="J84" s="40"/>
      <c r="K84" s="54"/>
      <c r="L84" s="41"/>
    </row>
    <row r="85" spans="1:12" ht="13.75" customHeight="1" x14ac:dyDescent="0.25">
      <c r="A85" s="50"/>
      <c r="B85" s="12"/>
      <c r="C85" s="43"/>
      <c r="D85" s="44"/>
      <c r="E85" s="45"/>
      <c r="F85" s="39"/>
      <c r="G85" s="38"/>
      <c r="H85" s="39"/>
      <c r="I85" s="94" t="s">
        <v>206</v>
      </c>
      <c r="J85" s="35" t="str">
        <f>m!A62&amp;" "&amp;m!B62</f>
        <v xml:space="preserve"> </v>
      </c>
      <c r="K85" s="44"/>
      <c r="L85" s="41"/>
    </row>
    <row r="86" spans="1:12" ht="13.75" customHeight="1" x14ac:dyDescent="0.25">
      <c r="A86" s="91"/>
      <c r="B86" s="92"/>
      <c r="C86" s="48">
        <v>11</v>
      </c>
      <c r="D86" s="35" t="str">
        <f>"41: "&amp;m!A21&amp;" "&amp;m!B21</f>
        <v xml:space="preserve">41: DEBUE RAPHAEL </v>
      </c>
      <c r="E86" s="36" t="str">
        <f>m!F21</f>
        <v>Cttr Alpa</v>
      </c>
      <c r="F86" s="37" t="str">
        <f>m!G21</f>
        <v>C2</v>
      </c>
      <c r="G86" s="38"/>
      <c r="H86" s="39"/>
      <c r="I86" s="45"/>
      <c r="J86" s="45"/>
      <c r="K86" s="54"/>
      <c r="L86" s="41"/>
    </row>
    <row r="87" spans="1:12" ht="13.75" customHeight="1" x14ac:dyDescent="0.25">
      <c r="A87" s="87">
        <v>21</v>
      </c>
      <c r="B87" s="88"/>
      <c r="C87" s="43"/>
      <c r="D87" s="44"/>
      <c r="E87" s="45"/>
      <c r="F87" s="39" t="str">
        <f>m!E21</f>
        <v/>
      </c>
      <c r="G87" s="35" t="str">
        <f>m!A43&amp;" "&amp;m!B43</f>
        <v xml:space="preserve"> </v>
      </c>
      <c r="H87" s="46"/>
      <c r="I87" s="54"/>
      <c r="J87" s="54"/>
      <c r="K87" s="54"/>
      <c r="L87" s="41"/>
    </row>
    <row r="88" spans="1:12" ht="13.75" customHeight="1" x14ac:dyDescent="0.25">
      <c r="A88" s="89"/>
      <c r="B88" s="90"/>
      <c r="C88" s="48">
        <v>54</v>
      </c>
      <c r="D88" s="35" t="str">
        <f>"42: "&amp;m!C21&amp;" "&amp;m!D21</f>
        <v xml:space="preserve">42: WO </v>
      </c>
      <c r="E88" s="36" t="str">
        <f>m!H21</f>
        <v/>
      </c>
      <c r="F88" s="37" t="str">
        <f>m!I21</f>
        <v/>
      </c>
      <c r="G88" s="38" t="str">
        <f>m!E43</f>
        <v/>
      </c>
      <c r="H88" s="61"/>
      <c r="I88" s="54"/>
      <c r="J88" s="54"/>
      <c r="K88" s="54"/>
      <c r="L88" s="41"/>
    </row>
    <row r="89" spans="1:12" ht="13.75" customHeight="1" x14ac:dyDescent="0.25">
      <c r="A89" s="50"/>
      <c r="B89" s="12"/>
      <c r="C89" s="43"/>
      <c r="D89" s="44"/>
      <c r="E89" s="45"/>
      <c r="F89" s="39"/>
      <c r="G89" s="94" t="s">
        <v>191</v>
      </c>
      <c r="H89" s="35" t="str">
        <f>m!A54&amp;" "&amp;m!B54</f>
        <v xml:space="preserve"> </v>
      </c>
      <c r="I89" s="44"/>
      <c r="J89" s="54"/>
      <c r="K89" s="54"/>
      <c r="L89" s="41"/>
    </row>
    <row r="90" spans="1:12" ht="13.75" customHeight="1" x14ac:dyDescent="0.25">
      <c r="A90" s="91"/>
      <c r="B90" s="92"/>
      <c r="C90" s="48">
        <v>43</v>
      </c>
      <c r="D90" s="35" t="str">
        <f>"43: "&amp;m!A22&amp;" "&amp;m!B22</f>
        <v xml:space="preserve">43:  </v>
      </c>
      <c r="E90" s="36" t="str">
        <f>m!F22</f>
        <v/>
      </c>
      <c r="F90" s="37" t="str">
        <f>m!G22</f>
        <v/>
      </c>
      <c r="G90" s="49"/>
      <c r="H90" s="45"/>
      <c r="I90" s="54"/>
      <c r="J90" s="57" t="str">
        <f>m!E62</f>
        <v/>
      </c>
      <c r="K90" s="54"/>
      <c r="L90" s="41"/>
    </row>
    <row r="91" spans="1:12" ht="13.75" customHeight="1" x14ac:dyDescent="0.25">
      <c r="A91" s="87">
        <v>22</v>
      </c>
      <c r="B91" s="88"/>
      <c r="C91" s="43"/>
      <c r="D91" s="44"/>
      <c r="E91" s="45"/>
      <c r="F91" s="39" t="str">
        <f>m!E22</f>
        <v/>
      </c>
      <c r="G91" s="35" t="str">
        <f>m!C43&amp;" "&amp;m!D43</f>
        <v xml:space="preserve"> </v>
      </c>
      <c r="H91" s="45" t="str">
        <f>m!E54</f>
        <v/>
      </c>
      <c r="I91" s="54"/>
      <c r="J91" s="54"/>
      <c r="K91" s="54"/>
      <c r="L91" s="41"/>
    </row>
    <row r="92" spans="1:12" ht="13.75" customHeight="1" x14ac:dyDescent="0.25">
      <c r="A92" s="89"/>
      <c r="B92" s="90"/>
      <c r="C92" s="48">
        <v>22</v>
      </c>
      <c r="D92" s="35" t="str">
        <f>"44: "&amp;m!C22&amp;" "&amp;m!D22</f>
        <v xml:space="preserve">44: DAVRIL AARON </v>
      </c>
      <c r="E92" s="36" t="str">
        <f>m!H22</f>
        <v>Tourinnes</v>
      </c>
      <c r="F92" s="37" t="str">
        <f>m!I22</f>
        <v>C2</v>
      </c>
      <c r="G92" s="38"/>
      <c r="H92" s="44"/>
      <c r="I92" s="54"/>
      <c r="J92" s="54"/>
      <c r="K92" s="54"/>
      <c r="L92" s="41"/>
    </row>
    <row r="93" spans="1:12" ht="13.75" customHeight="1" x14ac:dyDescent="0.25">
      <c r="A93" s="50"/>
      <c r="B93" s="12"/>
      <c r="C93" s="43"/>
      <c r="D93" s="44"/>
      <c r="E93" s="45"/>
      <c r="F93" s="39"/>
      <c r="G93" s="38"/>
      <c r="H93" s="94" t="s">
        <v>202</v>
      </c>
      <c r="I93" s="35" t="str">
        <f>m!C59&amp;" "&amp;m!D59</f>
        <v xml:space="preserve"> </v>
      </c>
      <c r="J93" s="54"/>
      <c r="K93" s="54"/>
      <c r="L93" s="41"/>
    </row>
    <row r="94" spans="1:12" ht="13.75" customHeight="1" x14ac:dyDescent="0.25">
      <c r="A94" s="91"/>
      <c r="B94" s="92"/>
      <c r="C94" s="48">
        <v>27</v>
      </c>
      <c r="D94" s="35" t="str">
        <f>"45: "&amp;m!A23&amp;" "&amp;m!B23</f>
        <v xml:space="preserve">45: HU TONY YUHAN </v>
      </c>
      <c r="E94" s="36" t="str">
        <f>m!F23</f>
        <v>Logis Auderghem</v>
      </c>
      <c r="F94" s="37" t="str">
        <f>m!G23</f>
        <v>C2</v>
      </c>
      <c r="G94" s="38"/>
      <c r="H94" s="45"/>
      <c r="I94" s="39"/>
      <c r="J94" s="44"/>
      <c r="K94" s="54"/>
      <c r="L94" s="41"/>
    </row>
    <row r="95" spans="1:12" ht="13.75" customHeight="1" x14ac:dyDescent="0.25">
      <c r="A95" s="87" t="s">
        <v>176</v>
      </c>
      <c r="B95" s="88" t="s">
        <v>175</v>
      </c>
      <c r="C95" s="43"/>
      <c r="D95" s="44"/>
      <c r="E95" s="45"/>
      <c r="F95" s="39" t="str">
        <f>m!E23</f>
        <v/>
      </c>
      <c r="G95" s="35" t="str">
        <f>m!A44&amp;" "&amp;m!B44</f>
        <v xml:space="preserve"> </v>
      </c>
      <c r="H95" s="44"/>
      <c r="I95" s="40"/>
      <c r="J95" s="54"/>
      <c r="K95" s="54"/>
      <c r="L95" s="41"/>
    </row>
    <row r="96" spans="1:12" ht="13.75" customHeight="1" x14ac:dyDescent="0.25">
      <c r="A96" s="89"/>
      <c r="B96" s="90"/>
      <c r="C96" s="48">
        <v>38</v>
      </c>
      <c r="D96" s="35" t="str">
        <f>"46: "&amp;m!C23&amp;" "&amp;m!D23</f>
        <v xml:space="preserve">46: MANGON JASON </v>
      </c>
      <c r="E96" s="36" t="str">
        <f>m!H23</f>
        <v>Braine l'Alleud</v>
      </c>
      <c r="F96" s="37" t="str">
        <f>m!I23</f>
        <v>C6</v>
      </c>
      <c r="G96" s="38" t="str">
        <f>m!E44</f>
        <v/>
      </c>
      <c r="H96" s="56"/>
      <c r="I96" s="40"/>
      <c r="J96" s="54"/>
      <c r="K96" s="54"/>
      <c r="L96" s="41"/>
    </row>
    <row r="97" spans="1:12" ht="13.75" customHeight="1" x14ac:dyDescent="0.25">
      <c r="A97" s="50"/>
      <c r="B97" s="12"/>
      <c r="C97" s="43"/>
      <c r="D97" s="44"/>
      <c r="E97" s="45"/>
      <c r="F97" s="39"/>
      <c r="G97" s="94" t="s">
        <v>192</v>
      </c>
      <c r="H97" s="35" t="str">
        <f>m!C54&amp;" "&amp;m!D54</f>
        <v xml:space="preserve"> </v>
      </c>
      <c r="I97" s="40"/>
      <c r="J97" s="54"/>
      <c r="K97" s="54"/>
      <c r="L97" s="41"/>
    </row>
    <row r="98" spans="1:12" ht="13.75" customHeight="1" x14ac:dyDescent="0.25">
      <c r="A98" s="91"/>
      <c r="B98" s="92"/>
      <c r="C98" s="48">
        <v>59</v>
      </c>
      <c r="D98" s="35" t="str">
        <f>"47: "&amp;m!A24&amp;" "&amp;m!B24</f>
        <v xml:space="preserve">47: WO </v>
      </c>
      <c r="E98" s="36" t="str">
        <f>m!F24</f>
        <v/>
      </c>
      <c r="F98" s="37" t="str">
        <f>m!G24</f>
        <v/>
      </c>
      <c r="G98" s="49"/>
      <c r="H98" s="39"/>
      <c r="I98" s="46"/>
      <c r="J98" s="54"/>
      <c r="K98" s="54"/>
      <c r="L98" s="41"/>
    </row>
    <row r="99" spans="1:12" ht="13.75" customHeight="1" x14ac:dyDescent="0.25">
      <c r="A99" s="87">
        <v>24</v>
      </c>
      <c r="B99" s="88"/>
      <c r="C99" s="43"/>
      <c r="D99" s="44"/>
      <c r="E99" s="45"/>
      <c r="F99" s="39" t="str">
        <f>m!E24</f>
        <v/>
      </c>
      <c r="G99" s="35" t="str">
        <f>m!C44&amp;" "&amp;m!D44</f>
        <v xml:space="preserve"> </v>
      </c>
      <c r="H99" s="39"/>
      <c r="I99" s="40"/>
      <c r="J99" s="54"/>
      <c r="K99" s="54"/>
      <c r="L99" s="41"/>
    </row>
    <row r="100" spans="1:12" ht="13.75" customHeight="1" x14ac:dyDescent="0.25">
      <c r="A100" s="89"/>
      <c r="B100" s="90"/>
      <c r="C100" s="48">
        <v>6</v>
      </c>
      <c r="D100" s="35" t="str">
        <f>"48: "&amp;m!C24&amp;" "&amp;m!D24</f>
        <v xml:space="preserve">48: DUPUIS BULAMBO JEAN-MICHEL </v>
      </c>
      <c r="E100" s="36" t="str">
        <f>m!H24</f>
        <v>Logis Auderghem</v>
      </c>
      <c r="F100" s="37" t="str">
        <f>m!I24</f>
        <v>C2</v>
      </c>
      <c r="G100" s="38"/>
      <c r="H100" s="46"/>
      <c r="I100" s="40"/>
      <c r="J100" s="57"/>
      <c r="K100" s="54"/>
      <c r="L100" s="41"/>
    </row>
    <row r="101" spans="1:12" ht="13.75" customHeight="1" x14ac:dyDescent="0.25">
      <c r="A101" s="50"/>
      <c r="B101" s="12"/>
      <c r="C101" s="43"/>
      <c r="D101" s="44"/>
      <c r="E101" s="45"/>
      <c r="F101" s="39"/>
      <c r="G101" s="38"/>
      <c r="H101" s="39"/>
      <c r="I101" s="40"/>
      <c r="J101" s="94" t="s">
        <v>209</v>
      </c>
      <c r="K101" s="35" t="str">
        <f>m!C63&amp;" "&amp;m!D63</f>
        <v xml:space="preserve"> </v>
      </c>
      <c r="L101" s="41"/>
    </row>
    <row r="102" spans="1:12" ht="13.75" customHeight="1" x14ac:dyDescent="0.25">
      <c r="A102" s="91"/>
      <c r="B102" s="92"/>
      <c r="C102" s="48">
        <v>7</v>
      </c>
      <c r="D102" s="35" t="str">
        <f>"49: "&amp;m!A25&amp;" "&amp;m!B25</f>
        <v xml:space="preserve">49: TEMPELS GUILLAUME </v>
      </c>
      <c r="E102" s="36" t="str">
        <f>m!F25</f>
        <v>Cttr Alpa</v>
      </c>
      <c r="F102" s="37" t="str">
        <f>m!G25</f>
        <v>C2</v>
      </c>
      <c r="G102" s="38"/>
      <c r="H102" s="39"/>
      <c r="I102" s="40"/>
      <c r="J102" s="45" t="s">
        <v>15</v>
      </c>
      <c r="K102" s="39"/>
      <c r="L102" s="62"/>
    </row>
    <row r="103" spans="1:12" ht="13.75" customHeight="1" x14ac:dyDescent="0.25">
      <c r="A103" s="87">
        <v>25</v>
      </c>
      <c r="B103" s="88"/>
      <c r="C103" s="43"/>
      <c r="D103" s="44"/>
      <c r="E103" s="45"/>
      <c r="F103" s="39" t="str">
        <f>m!E25</f>
        <v/>
      </c>
      <c r="G103" s="35" t="str">
        <f>m!A45&amp;" "&amp;m!B45</f>
        <v xml:space="preserve"> </v>
      </c>
      <c r="H103" s="46"/>
      <c r="I103" s="40"/>
      <c r="J103" s="57"/>
      <c r="K103" s="40"/>
      <c r="L103" s="41"/>
    </row>
    <row r="104" spans="1:12" ht="13" x14ac:dyDescent="0.25">
      <c r="A104" s="89"/>
      <c r="B104" s="90"/>
      <c r="C104" s="48">
        <v>58</v>
      </c>
      <c r="D104" s="35" t="str">
        <f>"50: "&amp;m!C25&amp;" "&amp;m!D25</f>
        <v xml:space="preserve">50: WO </v>
      </c>
      <c r="E104" s="36" t="str">
        <f>m!H25</f>
        <v/>
      </c>
      <c r="F104" s="37" t="str">
        <f>m!I25</f>
        <v/>
      </c>
      <c r="G104" s="38" t="str">
        <f>m!E45</f>
        <v/>
      </c>
      <c r="H104" s="61"/>
      <c r="I104" s="40"/>
      <c r="J104" s="54"/>
      <c r="K104" s="40"/>
      <c r="L104" s="41"/>
    </row>
    <row r="105" spans="1:12" ht="13.75" customHeight="1" x14ac:dyDescent="0.25">
      <c r="A105" s="50"/>
      <c r="B105" s="12"/>
      <c r="C105" s="43"/>
      <c r="D105" s="44"/>
      <c r="E105" s="45"/>
      <c r="F105" s="39"/>
      <c r="G105" s="94" t="s">
        <v>193</v>
      </c>
      <c r="H105" s="65"/>
      <c r="I105" s="46"/>
      <c r="J105" s="54"/>
      <c r="K105" s="40"/>
      <c r="L105" s="41"/>
    </row>
    <row r="106" spans="1:12" ht="13.75" customHeight="1" x14ac:dyDescent="0.25">
      <c r="A106" s="91"/>
      <c r="B106" s="92"/>
      <c r="C106" s="48">
        <v>39</v>
      </c>
      <c r="D106" s="35" t="str">
        <f>"51: "&amp;m!A26&amp;" "&amp;m!B26</f>
        <v xml:space="preserve">51: VANDERLINDEN GEORGES </v>
      </c>
      <c r="E106" s="36" t="str">
        <f>m!F26</f>
        <v>Cttr Alpa</v>
      </c>
      <c r="F106" s="37" t="str">
        <f>m!G26</f>
        <v>C6</v>
      </c>
      <c r="G106" s="49"/>
      <c r="H106" s="35" t="str">
        <f>m!A55&amp;" "&amp;m!B55</f>
        <v xml:space="preserve"> </v>
      </c>
      <c r="I106" s="40"/>
      <c r="J106" s="54"/>
      <c r="K106" s="40"/>
      <c r="L106" s="41"/>
    </row>
    <row r="107" spans="1:12" ht="13.75" customHeight="1" x14ac:dyDescent="0.25">
      <c r="A107" s="87" t="s">
        <v>177</v>
      </c>
      <c r="B107" s="88" t="s">
        <v>178</v>
      </c>
      <c r="C107" s="43"/>
      <c r="D107" s="44"/>
      <c r="E107" s="45"/>
      <c r="F107" s="39" t="str">
        <f>m!E26</f>
        <v/>
      </c>
      <c r="G107" s="35" t="str">
        <f>m!C45&amp;" "&amp;m!D45</f>
        <v xml:space="preserve"> </v>
      </c>
      <c r="H107" s="45"/>
      <c r="I107" s="40"/>
      <c r="J107" s="54"/>
      <c r="K107" s="40"/>
      <c r="L107" s="41"/>
    </row>
    <row r="108" spans="1:12" ht="13.75" customHeight="1" x14ac:dyDescent="0.25">
      <c r="A108" s="89"/>
      <c r="B108" s="90"/>
      <c r="C108" s="48">
        <v>26</v>
      </c>
      <c r="D108" s="35" t="str">
        <f>"52: "&amp;m!C26&amp;" "&amp;m!D26</f>
        <v xml:space="preserve">52: BURET LOUIS </v>
      </c>
      <c r="E108" s="36" t="str">
        <f>m!H26</f>
        <v>Perwez</v>
      </c>
      <c r="F108" s="37" t="str">
        <f>m!I26</f>
        <v>C2</v>
      </c>
      <c r="G108" s="38"/>
      <c r="H108" s="45" t="str">
        <f>m!E55</f>
        <v/>
      </c>
      <c r="I108" s="40"/>
      <c r="J108" s="54"/>
      <c r="K108" s="40"/>
      <c r="L108" s="41"/>
    </row>
    <row r="109" spans="1:12" ht="13.75" customHeight="1" x14ac:dyDescent="0.25">
      <c r="A109" s="50"/>
      <c r="B109" s="12"/>
      <c r="C109" s="43"/>
      <c r="D109" s="44"/>
      <c r="E109" s="45"/>
      <c r="F109" s="39"/>
      <c r="G109" s="38"/>
      <c r="H109" s="94" t="s">
        <v>203</v>
      </c>
      <c r="I109" s="35" t="str">
        <f>m!A60&amp;" "&amp;m!B60</f>
        <v xml:space="preserve"> </v>
      </c>
      <c r="J109" s="44"/>
      <c r="K109" s="40"/>
      <c r="L109" s="41"/>
    </row>
    <row r="110" spans="1:12" ht="13.75" customHeight="1" x14ac:dyDescent="0.25">
      <c r="A110" s="91"/>
      <c r="B110" s="92"/>
      <c r="C110" s="48">
        <v>23</v>
      </c>
      <c r="D110" s="35" t="str">
        <f>"53: "&amp;m!A27&amp;" "&amp;m!B27</f>
        <v xml:space="preserve">53: VASSART QUENTIN </v>
      </c>
      <c r="E110" s="36" t="str">
        <f>m!F27</f>
        <v>Cttr Alpa</v>
      </c>
      <c r="F110" s="37" t="str">
        <f>m!G27</f>
        <v>C2</v>
      </c>
      <c r="G110" s="38"/>
      <c r="H110" s="45"/>
      <c r="I110" s="45"/>
      <c r="J110" s="54"/>
      <c r="K110" s="40" t="s">
        <v>14</v>
      </c>
      <c r="L110" s="41"/>
    </row>
    <row r="111" spans="1:12" ht="13.75" customHeight="1" x14ac:dyDescent="0.25">
      <c r="A111" s="87">
        <v>27</v>
      </c>
      <c r="B111" s="88"/>
      <c r="C111" s="43"/>
      <c r="D111" s="44"/>
      <c r="E111" s="45"/>
      <c r="F111" s="39" t="str">
        <f>m!E27</f>
        <v/>
      </c>
      <c r="G111" s="35" t="str">
        <f>m!A46&amp;" "&amp;m!B46</f>
        <v xml:space="preserve"> </v>
      </c>
      <c r="H111" s="44"/>
      <c r="I111" s="54" t="str">
        <f>m!E60</f>
        <v/>
      </c>
      <c r="J111" s="54"/>
      <c r="K111" s="40"/>
      <c r="L111" s="41"/>
    </row>
    <row r="112" spans="1:12" ht="13.75" customHeight="1" x14ac:dyDescent="0.25">
      <c r="A112" s="89"/>
      <c r="B112" s="90"/>
      <c r="C112" s="48">
        <v>42</v>
      </c>
      <c r="D112" s="35" t="str">
        <f>"54: "&amp;m!C27&amp;" "&amp;m!D27</f>
        <v xml:space="preserve">54:  </v>
      </c>
      <c r="E112" s="36" t="str">
        <f>m!H27</f>
        <v/>
      </c>
      <c r="F112" s="37" t="str">
        <f>m!I27</f>
        <v/>
      </c>
      <c r="G112" s="38" t="str">
        <f>m!E46</f>
        <v/>
      </c>
      <c r="H112" s="56"/>
      <c r="I112" s="54"/>
      <c r="J112" s="54"/>
      <c r="K112" s="40"/>
      <c r="L112" s="41"/>
    </row>
    <row r="113" spans="1:12" ht="13.75" customHeight="1" x14ac:dyDescent="0.25">
      <c r="A113" s="50"/>
      <c r="B113" s="12"/>
      <c r="C113" s="43"/>
      <c r="D113" s="44"/>
      <c r="E113" s="45"/>
      <c r="F113" s="39"/>
      <c r="G113" s="94" t="s">
        <v>194</v>
      </c>
      <c r="H113" s="35" t="str">
        <f>m!C55&amp;" "&amp;m!D55</f>
        <v xml:space="preserve"> </v>
      </c>
      <c r="I113" s="54"/>
      <c r="J113" s="54"/>
      <c r="K113" s="40" t="s">
        <v>14</v>
      </c>
      <c r="L113" s="41"/>
    </row>
    <row r="114" spans="1:12" ht="13.75" customHeight="1" x14ac:dyDescent="0.25">
      <c r="A114" s="91"/>
      <c r="B114" s="92"/>
      <c r="C114" s="48">
        <v>55</v>
      </c>
      <c r="D114" s="35" t="str">
        <f>"55: "&amp;m!A28&amp;" "&amp;m!B28</f>
        <v xml:space="preserve">55: WO </v>
      </c>
      <c r="E114" s="36" t="str">
        <f>m!F28</f>
        <v/>
      </c>
      <c r="F114" s="37" t="str">
        <f>m!G28</f>
        <v/>
      </c>
      <c r="G114" s="49"/>
      <c r="H114" s="39"/>
      <c r="I114" s="44"/>
      <c r="J114" s="54"/>
      <c r="K114" s="40" t="s">
        <v>14</v>
      </c>
      <c r="L114" s="41"/>
    </row>
    <row r="115" spans="1:12" ht="13.75" customHeight="1" x14ac:dyDescent="0.25">
      <c r="A115" s="87">
        <v>28</v>
      </c>
      <c r="B115" s="88"/>
      <c r="C115" s="43"/>
      <c r="D115" s="44"/>
      <c r="E115" s="45"/>
      <c r="F115" s="39" t="str">
        <f>m!E28</f>
        <v/>
      </c>
      <c r="G115" s="35" t="str">
        <f>m!C46&amp;" "&amp;m!D46</f>
        <v xml:space="preserve"> </v>
      </c>
      <c r="H115" s="39"/>
      <c r="I115" s="54"/>
      <c r="J115" s="54"/>
      <c r="K115" s="40"/>
      <c r="L115" s="41"/>
    </row>
    <row r="116" spans="1:12" ht="13.75" customHeight="1" x14ac:dyDescent="0.25">
      <c r="A116" s="89"/>
      <c r="B116" s="90"/>
      <c r="C116" s="48">
        <v>10</v>
      </c>
      <c r="D116" s="35" t="str">
        <f>"56: "&amp;m!C28&amp;" "&amp;m!D28</f>
        <v xml:space="preserve">56: DANDOIS FELIX </v>
      </c>
      <c r="E116" s="36" t="str">
        <f>m!H28</f>
        <v>Set-Jet Fleur Bleue</v>
      </c>
      <c r="F116" s="37" t="str">
        <f>m!I28</f>
        <v>C0</v>
      </c>
      <c r="G116" s="38"/>
      <c r="H116" s="46"/>
      <c r="I116" s="54"/>
      <c r="J116" s="54"/>
      <c r="K116" s="40"/>
      <c r="L116" s="41"/>
    </row>
    <row r="117" spans="1:12" ht="13.75" customHeight="1" x14ac:dyDescent="0.25">
      <c r="A117" s="50"/>
      <c r="B117" s="12"/>
      <c r="C117" s="43"/>
      <c r="D117" s="44"/>
      <c r="E117" s="45"/>
      <c r="F117" s="39"/>
      <c r="G117" s="38"/>
      <c r="H117" s="39"/>
      <c r="I117" s="94" t="s">
        <v>207</v>
      </c>
      <c r="J117" s="35" t="str">
        <f>m!C62&amp;" "&amp;m!D62</f>
        <v xml:space="preserve"> </v>
      </c>
      <c r="K117" s="40"/>
      <c r="L117" s="41"/>
    </row>
    <row r="118" spans="1:12" ht="13.75" customHeight="1" x14ac:dyDescent="0.25">
      <c r="A118" s="91"/>
      <c r="B118" s="92"/>
      <c r="C118" s="48">
        <v>15</v>
      </c>
      <c r="D118" s="35" t="str">
        <f>"57: "&amp;m!A29&amp;" "&amp;m!B29</f>
        <v xml:space="preserve">57: HU LEO </v>
      </c>
      <c r="E118" s="36" t="str">
        <f>m!F29</f>
        <v>Logis Auderghem</v>
      </c>
      <c r="F118" s="37" t="str">
        <f>m!G29</f>
        <v>C2</v>
      </c>
      <c r="G118" s="38"/>
      <c r="H118" s="39"/>
      <c r="I118" s="45"/>
      <c r="J118" s="39"/>
      <c r="K118" s="46"/>
      <c r="L118" s="41"/>
    </row>
    <row r="119" spans="1:12" ht="13.75" customHeight="1" x14ac:dyDescent="0.25">
      <c r="A119" s="87">
        <v>29</v>
      </c>
      <c r="B119" s="88"/>
      <c r="C119" s="43"/>
      <c r="D119" s="44"/>
      <c r="E119" s="45"/>
      <c r="F119" s="39" t="str">
        <f>m!E29</f>
        <v/>
      </c>
      <c r="G119" s="35" t="str">
        <f>m!A47&amp;" "&amp;m!B47</f>
        <v xml:space="preserve"> </v>
      </c>
      <c r="H119" s="46"/>
      <c r="I119" s="54"/>
      <c r="J119" s="40"/>
      <c r="K119" s="40"/>
      <c r="L119" s="41"/>
    </row>
    <row r="120" spans="1:12" ht="13.75" customHeight="1" x14ac:dyDescent="0.3">
      <c r="A120" s="89"/>
      <c r="B120" s="90"/>
      <c r="C120" s="48">
        <v>50</v>
      </c>
      <c r="D120" s="35" t="str">
        <f>"58: "&amp;m!C29&amp;" "&amp;m!D29</f>
        <v xml:space="preserve">58: WO </v>
      </c>
      <c r="E120" s="36" t="str">
        <f>m!H29</f>
        <v/>
      </c>
      <c r="F120" s="37" t="str">
        <f>m!I29</f>
        <v/>
      </c>
      <c r="G120" s="38" t="str">
        <f>m!E47</f>
        <v/>
      </c>
      <c r="H120" s="61"/>
      <c r="I120" s="54"/>
      <c r="J120" s="40"/>
      <c r="K120" s="66" t="s">
        <v>17</v>
      </c>
      <c r="L120" s="35" t="str">
        <f>m!A66&amp;" "&amp;m!B66</f>
        <v xml:space="preserve"> </v>
      </c>
    </row>
    <row r="121" spans="1:12" ht="13.75" customHeight="1" x14ac:dyDescent="0.25">
      <c r="A121" s="50"/>
      <c r="B121" s="12"/>
      <c r="C121" s="43"/>
      <c r="D121" s="44"/>
      <c r="E121" s="45"/>
      <c r="F121" s="39"/>
      <c r="G121" s="94" t="s">
        <v>195</v>
      </c>
      <c r="H121" s="35" t="str">
        <f>m!A56&amp;" "&amp;m!B56</f>
        <v xml:space="preserve"> </v>
      </c>
      <c r="I121" s="44"/>
      <c r="J121" s="40"/>
      <c r="K121" s="40"/>
      <c r="L121" s="41"/>
    </row>
    <row r="122" spans="1:12" ht="13.75" customHeight="1" x14ac:dyDescent="0.25">
      <c r="A122" s="91"/>
      <c r="B122" s="92"/>
      <c r="C122" s="48">
        <v>47</v>
      </c>
      <c r="D122" s="35" t="str">
        <f>"59: "&amp;m!A30&amp;" "&amp;m!B30</f>
        <v xml:space="preserve">59: WO </v>
      </c>
      <c r="E122" s="36" t="str">
        <f>m!F30</f>
        <v/>
      </c>
      <c r="F122" s="37" t="str">
        <f>m!G30</f>
        <v/>
      </c>
      <c r="G122" s="49"/>
      <c r="H122" s="45"/>
      <c r="I122" s="54"/>
      <c r="J122" s="40"/>
      <c r="K122" s="40"/>
      <c r="L122" s="41"/>
    </row>
    <row r="123" spans="1:12" ht="13.75" customHeight="1" x14ac:dyDescent="0.25">
      <c r="A123" s="87">
        <v>30</v>
      </c>
      <c r="B123" s="88"/>
      <c r="C123" s="43"/>
      <c r="D123" s="44"/>
      <c r="E123" s="45"/>
      <c r="F123" s="39" t="str">
        <f>m!E30</f>
        <v/>
      </c>
      <c r="G123" s="35" t="str">
        <f>m!C47&amp;" "&amp;m!D47</f>
        <v xml:space="preserve"> </v>
      </c>
      <c r="H123" s="45" t="str">
        <f>m!E56</f>
        <v/>
      </c>
      <c r="I123" s="54"/>
      <c r="J123" s="40"/>
      <c r="K123" s="40"/>
      <c r="L123" s="41"/>
    </row>
    <row r="124" spans="1:12" ht="13.75" customHeight="1" x14ac:dyDescent="0.25">
      <c r="A124" s="89"/>
      <c r="B124" s="90"/>
      <c r="C124" s="48">
        <v>18</v>
      </c>
      <c r="D124" s="35" t="str">
        <f>"60: "&amp;m!C30&amp;" "&amp;m!D30</f>
        <v xml:space="preserve">60: MADRID AGUIRRE LEOTARO </v>
      </c>
      <c r="E124" s="36" t="str">
        <f>m!H30</f>
        <v>Arc En Ciel</v>
      </c>
      <c r="F124" s="37" t="str">
        <f>m!I30</f>
        <v>C2</v>
      </c>
      <c r="G124" s="38"/>
      <c r="H124" s="44"/>
      <c r="I124" s="54"/>
      <c r="J124" s="40"/>
      <c r="K124" s="40"/>
      <c r="L124" s="41"/>
    </row>
    <row r="125" spans="1:12" ht="13.75" customHeight="1" x14ac:dyDescent="0.25">
      <c r="A125" s="50"/>
      <c r="B125" s="12"/>
      <c r="C125" s="43"/>
      <c r="D125" s="44"/>
      <c r="E125" s="45"/>
      <c r="F125" s="39"/>
      <c r="G125" s="38"/>
      <c r="H125" s="94">
        <v>56</v>
      </c>
      <c r="I125" s="35" t="str">
        <f>m!C60&amp;" "&amp;m!D60</f>
        <v xml:space="preserve"> </v>
      </c>
      <c r="J125" s="40"/>
      <c r="K125" s="40"/>
      <c r="L125" s="41"/>
    </row>
    <row r="126" spans="1:12" ht="13.75" customHeight="1" x14ac:dyDescent="0.25">
      <c r="A126" s="91"/>
      <c r="B126" s="92"/>
      <c r="C126" s="48">
        <v>31</v>
      </c>
      <c r="D126" s="35" t="str">
        <f>"61: "&amp;m!A31&amp;" "&amp;m!B31</f>
        <v xml:space="preserve">61: NOEL THIERRY </v>
      </c>
      <c r="E126" s="36" t="str">
        <f>m!F31</f>
        <v>Set-Jet Fleur Bleue</v>
      </c>
      <c r="F126" s="37" t="str">
        <f>m!G31</f>
        <v>C4</v>
      </c>
      <c r="G126" s="38"/>
      <c r="H126" s="45"/>
      <c r="I126" s="39"/>
      <c r="J126" s="46"/>
      <c r="K126" s="40"/>
      <c r="L126" s="41"/>
    </row>
    <row r="127" spans="1:12" ht="13.75" customHeight="1" x14ac:dyDescent="0.25">
      <c r="A127" s="87" t="s">
        <v>179</v>
      </c>
      <c r="B127" s="88" t="s">
        <v>180</v>
      </c>
      <c r="C127" s="43"/>
      <c r="D127" s="44"/>
      <c r="E127" s="45"/>
      <c r="F127" s="39" t="str">
        <f>m!E31</f>
        <v/>
      </c>
      <c r="G127" s="35" t="str">
        <f>m!A48&amp;" "&amp;m!B48</f>
        <v xml:space="preserve"> </v>
      </c>
      <c r="H127" s="44"/>
      <c r="I127" s="40"/>
      <c r="J127" s="40"/>
      <c r="K127" s="40"/>
      <c r="L127" s="41"/>
    </row>
    <row r="128" spans="1:12" ht="13.75" customHeight="1" x14ac:dyDescent="0.25">
      <c r="A128" s="89"/>
      <c r="B128" s="90"/>
      <c r="C128" s="48">
        <v>34</v>
      </c>
      <c r="D128" s="35" t="str">
        <f>"62: "&amp;m!C31&amp;" "&amp;m!D31</f>
        <v xml:space="preserve">62: HANNAERT MARVIN </v>
      </c>
      <c r="E128" s="36" t="str">
        <f>m!H31</f>
        <v>Royal 1865</v>
      </c>
      <c r="F128" s="37" t="str">
        <f>m!I31</f>
        <v>C4</v>
      </c>
      <c r="G128" s="38" t="str">
        <f>m!E48</f>
        <v/>
      </c>
      <c r="H128" s="56"/>
      <c r="I128" s="40"/>
      <c r="J128" s="40"/>
      <c r="K128" s="40"/>
      <c r="L128" s="41"/>
    </row>
    <row r="129" spans="1:12" ht="13.75" customHeight="1" x14ac:dyDescent="0.3">
      <c r="A129" s="50"/>
      <c r="B129" s="12"/>
      <c r="C129" s="43"/>
      <c r="D129" s="44"/>
      <c r="E129" s="45"/>
      <c r="F129" s="39"/>
      <c r="G129" s="94" t="s">
        <v>196</v>
      </c>
      <c r="H129" s="35" t="str">
        <f>m!C56&amp;" "&amp;m!D56</f>
        <v xml:space="preserve"> </v>
      </c>
      <c r="I129" s="40"/>
      <c r="J129" s="66" t="s">
        <v>212</v>
      </c>
      <c r="K129" s="35" t="str">
        <f>m!A64&amp;" "&amp;m!B64</f>
        <v xml:space="preserve"> </v>
      </c>
      <c r="L129" s="67" t="s">
        <v>18</v>
      </c>
    </row>
    <row r="130" spans="1:12" ht="13.75" customHeight="1" x14ac:dyDescent="0.3">
      <c r="A130" s="91"/>
      <c r="B130" s="92"/>
      <c r="C130" s="48">
        <v>63</v>
      </c>
      <c r="D130" s="35" t="str">
        <f>"63: "&amp;m!A32&amp;" "&amp;m!B32</f>
        <v xml:space="preserve">63: WO </v>
      </c>
      <c r="E130" s="36" t="str">
        <f>m!F32</f>
        <v/>
      </c>
      <c r="F130" s="37" t="str">
        <f>m!G32</f>
        <v/>
      </c>
      <c r="G130" s="49"/>
      <c r="H130" s="39"/>
      <c r="I130" s="46"/>
      <c r="J130" s="66"/>
      <c r="K130" s="94" t="s">
        <v>208</v>
      </c>
      <c r="L130" s="35" t="str">
        <f>m!A67&amp;" "&amp;m!B67</f>
        <v xml:space="preserve"> </v>
      </c>
    </row>
    <row r="131" spans="1:12" ht="13.75" customHeight="1" x14ac:dyDescent="0.25">
      <c r="A131" s="87">
        <v>32</v>
      </c>
      <c r="B131" s="88"/>
      <c r="C131" s="43"/>
      <c r="D131" s="44"/>
      <c r="E131" s="45"/>
      <c r="F131" s="39" t="str">
        <f>m!E32</f>
        <v/>
      </c>
      <c r="G131" s="35" t="str">
        <f>m!C48&amp;" "&amp;m!D48</f>
        <v xml:space="preserve"> </v>
      </c>
      <c r="H131" s="39"/>
      <c r="I131" s="40" t="s">
        <v>14</v>
      </c>
      <c r="J131" s="68" t="s">
        <v>213</v>
      </c>
      <c r="K131" s="35" t="str">
        <f>m!C64&amp;" "&amp;m!D64</f>
        <v xml:space="preserve"> </v>
      </c>
      <c r="L131" s="42" t="str">
        <f>m!E64</f>
        <v/>
      </c>
    </row>
    <row r="132" spans="1:12" ht="13.75" customHeight="1" x14ac:dyDescent="0.25">
      <c r="A132" s="89"/>
      <c r="B132" s="90"/>
      <c r="C132" s="69">
        <v>2</v>
      </c>
      <c r="D132" s="35" t="str">
        <f>"64: "&amp;m!C32&amp;" "&amp;m!D32</f>
        <v xml:space="preserve">64: ABU SERIEH LOUAY </v>
      </c>
      <c r="E132" s="36" t="str">
        <f>m!H32</f>
        <v>Logis Auderghem</v>
      </c>
      <c r="F132" s="37" t="str">
        <f>m!I32</f>
        <v>C2</v>
      </c>
      <c r="G132" s="38"/>
      <c r="H132" s="46"/>
      <c r="I132" s="40" t="s">
        <v>14</v>
      </c>
      <c r="J132" s="40"/>
      <c r="K132" s="40"/>
      <c r="L132" s="41"/>
    </row>
    <row r="133" spans="1:12" ht="12.5" x14ac:dyDescent="0.25">
      <c r="A133" s="70"/>
      <c r="B133" s="86"/>
      <c r="C133" s="40"/>
      <c r="D133" s="40"/>
      <c r="E133" s="40"/>
      <c r="F133" s="40"/>
      <c r="G133" s="70"/>
      <c r="H133" s="40"/>
      <c r="I133" s="40"/>
      <c r="J133" s="40"/>
      <c r="K133" s="40"/>
      <c r="L133" s="41"/>
    </row>
    <row r="134" spans="1:12" ht="13.75" customHeight="1" x14ac:dyDescent="0.25">
      <c r="A134" s="71"/>
      <c r="B134" s="72"/>
      <c r="C134" s="72"/>
      <c r="D134" s="72"/>
      <c r="E134" s="72"/>
      <c r="F134" s="72"/>
      <c r="G134" s="71"/>
      <c r="H134" s="72"/>
      <c r="I134" s="72"/>
      <c r="J134" s="72"/>
      <c r="K134" s="72"/>
      <c r="L134" s="73"/>
    </row>
  </sheetData>
  <mergeCells count="2">
    <mergeCell ref="K1:L1"/>
    <mergeCell ref="J3:L3"/>
  </mergeCells>
  <pageMargins left="0" right="0" top="0" bottom="0" header="0" footer="0"/>
  <pageSetup paperSize="9" scale="43" orientation="portrait" useFirstPageNumber="1" horizontalDpi="4294967293" vertic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zoomScaleNormal="100" workbookViewId="0"/>
  </sheetViews>
  <sheetFormatPr baseColWidth="10" defaultColWidth="11.54296875" defaultRowHeight="13.25" customHeight="1" x14ac:dyDescent="0.25"/>
  <cols>
    <col min="1" max="1" width="20.54296875" style="1" customWidth="1"/>
    <col min="2" max="2" width="36.6328125" style="1" customWidth="1"/>
    <col min="3" max="3" width="11.54296875" style="1" customWidth="1"/>
    <col min="4" max="16384" width="11.54296875" style="1"/>
  </cols>
  <sheetData>
    <row r="1" spans="1:2" ht="12.5" x14ac:dyDescent="0.25">
      <c r="A1" s="1" t="s">
        <v>19</v>
      </c>
      <c r="B1" s="74" t="s">
        <v>20</v>
      </c>
    </row>
    <row r="2" spans="1:2" ht="12.5" x14ac:dyDescent="0.25">
      <c r="A2" s="75" t="s">
        <v>21</v>
      </c>
      <c r="B2" s="75" t="s">
        <v>22</v>
      </c>
    </row>
    <row r="3" spans="1:2" ht="13" x14ac:dyDescent="0.3">
      <c r="A3" s="76" t="s">
        <v>23</v>
      </c>
      <c r="B3" s="1">
        <v>64</v>
      </c>
    </row>
    <row r="4" spans="1:2" ht="13" x14ac:dyDescent="0.3">
      <c r="A4" s="76" t="s">
        <v>24</v>
      </c>
      <c r="B4" s="1">
        <v>10</v>
      </c>
    </row>
    <row r="5" spans="1:2" ht="13" x14ac:dyDescent="0.3">
      <c r="A5" s="76" t="s">
        <v>25</v>
      </c>
      <c r="B5" s="1">
        <v>4</v>
      </c>
    </row>
    <row r="6" spans="1:2" ht="13" x14ac:dyDescent="0.3">
      <c r="A6" s="76" t="s">
        <v>26</v>
      </c>
      <c r="B6" s="1">
        <v>4</v>
      </c>
    </row>
    <row r="7" spans="1:2" ht="13" x14ac:dyDescent="0.3">
      <c r="A7" s="76" t="s">
        <v>27</v>
      </c>
      <c r="B7" s="1">
        <v>0</v>
      </c>
    </row>
    <row r="8" spans="1:2" ht="13" x14ac:dyDescent="0.3">
      <c r="A8" s="76" t="s">
        <v>28</v>
      </c>
      <c r="B8" s="1">
        <v>24</v>
      </c>
    </row>
    <row r="9" spans="1:2" ht="13" x14ac:dyDescent="0.3">
      <c r="A9" s="76" t="s">
        <v>29</v>
      </c>
      <c r="B9" s="75" t="s">
        <v>30</v>
      </c>
    </row>
    <row r="10" spans="1:2" ht="15" customHeight="1" x14ac:dyDescent="0.35">
      <c r="A10" s="76" t="s">
        <v>31</v>
      </c>
      <c r="B10" s="77" t="s">
        <v>32</v>
      </c>
    </row>
    <row r="11" spans="1:2" ht="15" customHeight="1" x14ac:dyDescent="0.35">
      <c r="A11" s="76" t="s">
        <v>33</v>
      </c>
      <c r="B11" s="77" t="s">
        <v>34</v>
      </c>
    </row>
    <row r="12" spans="1:2" ht="15" customHeight="1" x14ac:dyDescent="0.35">
      <c r="A12" s="76" t="s">
        <v>35</v>
      </c>
      <c r="B12" s="77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4"/>
  <sheetViews>
    <sheetView zoomScaleNormal="100" workbookViewId="0">
      <selection activeCell="A43" sqref="A43"/>
    </sheetView>
  </sheetViews>
  <sheetFormatPr baseColWidth="10" defaultColWidth="11.54296875" defaultRowHeight="13.25" customHeight="1" x14ac:dyDescent="0.25"/>
  <cols>
    <col min="1" max="1" width="11.54296875" style="1" customWidth="1"/>
    <col min="2" max="16384" width="11.54296875" style="1"/>
  </cols>
  <sheetData>
    <row r="1" spans="1:1" x14ac:dyDescent="0.25">
      <c r="A1" s="33" t="s">
        <v>37</v>
      </c>
    </row>
    <row r="2" spans="1:1" x14ac:dyDescent="0.25">
      <c r="A2" s="47" t="s">
        <v>38</v>
      </c>
    </row>
    <row r="3" spans="1:1" x14ac:dyDescent="0.25">
      <c r="A3" s="51" t="s">
        <v>39</v>
      </c>
    </row>
    <row r="4" spans="1:1" x14ac:dyDescent="0.25">
      <c r="A4" s="52" t="s">
        <v>40</v>
      </c>
    </row>
    <row r="5" spans="1:1" x14ac:dyDescent="0.25">
      <c r="A5" s="53" t="s">
        <v>41</v>
      </c>
    </row>
    <row r="6" spans="1:1" x14ac:dyDescent="0.25">
      <c r="A6" s="55" t="s">
        <v>42</v>
      </c>
    </row>
    <row r="7" spans="1:1" x14ac:dyDescent="0.25">
      <c r="A7" s="58" t="s">
        <v>43</v>
      </c>
    </row>
    <row r="8" spans="1:1" x14ac:dyDescent="0.25">
      <c r="A8" s="59" t="s">
        <v>44</v>
      </c>
    </row>
    <row r="9" spans="1:1" x14ac:dyDescent="0.25">
      <c r="A9" s="60" t="s">
        <v>45</v>
      </c>
    </row>
    <row r="10" spans="1:1" x14ac:dyDescent="0.25">
      <c r="A10" s="47" t="s">
        <v>46</v>
      </c>
    </row>
    <row r="11" spans="1:1" x14ac:dyDescent="0.25">
      <c r="A11" s="51" t="s">
        <v>47</v>
      </c>
    </row>
    <row r="12" spans="1:1" x14ac:dyDescent="0.25">
      <c r="A12" s="52" t="s">
        <v>48</v>
      </c>
    </row>
    <row r="13" spans="1:1" x14ac:dyDescent="0.25">
      <c r="A13" s="53" t="s">
        <v>49</v>
      </c>
    </row>
    <row r="14" spans="1:1" x14ac:dyDescent="0.25">
      <c r="A14" s="55" t="s">
        <v>50</v>
      </c>
    </row>
    <row r="15" spans="1:1" x14ac:dyDescent="0.25">
      <c r="A15" s="58" t="s">
        <v>51</v>
      </c>
    </row>
    <row r="16" spans="1:1" x14ac:dyDescent="0.25">
      <c r="A16" s="59" t="s">
        <v>52</v>
      </c>
    </row>
    <row r="17" spans="1:1" x14ac:dyDescent="0.25">
      <c r="A17" s="60" t="s">
        <v>53</v>
      </c>
    </row>
    <row r="18" spans="1:1" x14ac:dyDescent="0.25">
      <c r="A18" s="47" t="s">
        <v>54</v>
      </c>
    </row>
    <row r="19" spans="1:1" x14ac:dyDescent="0.25">
      <c r="A19" s="51" t="s">
        <v>55</v>
      </c>
    </row>
    <row r="20" spans="1:1" x14ac:dyDescent="0.25">
      <c r="A20" s="52" t="s">
        <v>56</v>
      </c>
    </row>
    <row r="21" spans="1:1" x14ac:dyDescent="0.25">
      <c r="A21" s="53" t="s">
        <v>57</v>
      </c>
    </row>
    <row r="22" spans="1:1" x14ac:dyDescent="0.25">
      <c r="A22" s="55" t="s">
        <v>58</v>
      </c>
    </row>
    <row r="23" spans="1:1" x14ac:dyDescent="0.25">
      <c r="A23" s="58" t="s">
        <v>59</v>
      </c>
    </row>
    <row r="24" spans="1:1" x14ac:dyDescent="0.25">
      <c r="A24" s="59" t="s">
        <v>60</v>
      </c>
    </row>
    <row r="25" spans="1:1" x14ac:dyDescent="0.25">
      <c r="A25" s="60" t="s">
        <v>61</v>
      </c>
    </row>
    <row r="26" spans="1:1" x14ac:dyDescent="0.25">
      <c r="A26" s="47" t="s">
        <v>62</v>
      </c>
    </row>
    <row r="27" spans="1:1" x14ac:dyDescent="0.25">
      <c r="A27" s="51" t="s">
        <v>63</v>
      </c>
    </row>
    <row r="28" spans="1:1" x14ac:dyDescent="0.25">
      <c r="A28" s="52" t="s">
        <v>64</v>
      </c>
    </row>
    <row r="29" spans="1:1" x14ac:dyDescent="0.25">
      <c r="A29" s="53" t="s">
        <v>65</v>
      </c>
    </row>
    <row r="30" spans="1:1" x14ac:dyDescent="0.25">
      <c r="A30" s="55" t="s">
        <v>66</v>
      </c>
    </row>
    <row r="31" spans="1:1" x14ac:dyDescent="0.25">
      <c r="A31" s="58" t="s">
        <v>67</v>
      </c>
    </row>
    <row r="32" spans="1:1" x14ac:dyDescent="0.25">
      <c r="A32" s="59" t="s">
        <v>68</v>
      </c>
    </row>
    <row r="33" spans="1:1" x14ac:dyDescent="0.25">
      <c r="A33" s="60" t="s">
        <v>69</v>
      </c>
    </row>
    <row r="34" spans="1:1" x14ac:dyDescent="0.25">
      <c r="A34" s="47" t="s">
        <v>70</v>
      </c>
    </row>
    <row r="35" spans="1:1" x14ac:dyDescent="0.25">
      <c r="A35" s="51" t="s">
        <v>71</v>
      </c>
    </row>
    <row r="36" spans="1:1" x14ac:dyDescent="0.25">
      <c r="A36" s="52" t="s">
        <v>72</v>
      </c>
    </row>
    <row r="37" spans="1:1" x14ac:dyDescent="0.25">
      <c r="A37" s="53" t="s">
        <v>73</v>
      </c>
    </row>
    <row r="38" spans="1:1" x14ac:dyDescent="0.25">
      <c r="A38" s="55" t="s">
        <v>74</v>
      </c>
    </row>
    <row r="39" spans="1:1" x14ac:dyDescent="0.25">
      <c r="A39" s="58" t="s">
        <v>75</v>
      </c>
    </row>
    <row r="40" spans="1:1" x14ac:dyDescent="0.25">
      <c r="A40" s="59" t="s">
        <v>76</v>
      </c>
    </row>
    <row r="41" spans="1:1" x14ac:dyDescent="0.25">
      <c r="A41" s="60" t="s">
        <v>77</v>
      </c>
    </row>
    <row r="42" spans="1:1" x14ac:dyDescent="0.25">
      <c r="A42" s="47" t="s">
        <v>78</v>
      </c>
    </row>
    <row r="43" spans="1:1" x14ac:dyDescent="0.25">
      <c r="A43" s="51" t="s">
        <v>79</v>
      </c>
    </row>
    <row r="44" spans="1:1" x14ac:dyDescent="0.25">
      <c r="A44" s="52" t="s">
        <v>80</v>
      </c>
    </row>
    <row r="45" spans="1:1" x14ac:dyDescent="0.25">
      <c r="A45" s="53" t="s">
        <v>81</v>
      </c>
    </row>
    <row r="46" spans="1:1" x14ac:dyDescent="0.25">
      <c r="A46" s="55" t="s">
        <v>82</v>
      </c>
    </row>
    <row r="47" spans="1:1" x14ac:dyDescent="0.25">
      <c r="A47" s="58" t="s">
        <v>83</v>
      </c>
    </row>
    <row r="48" spans="1:1" x14ac:dyDescent="0.25">
      <c r="A48" s="59" t="s">
        <v>84</v>
      </c>
    </row>
    <row r="49" spans="1:1" x14ac:dyDescent="0.25">
      <c r="A49" s="60" t="s">
        <v>85</v>
      </c>
    </row>
    <row r="50" spans="1:1" x14ac:dyDescent="0.25">
      <c r="A50" s="47" t="s">
        <v>86</v>
      </c>
    </row>
    <row r="51" spans="1:1" x14ac:dyDescent="0.25">
      <c r="A51" s="51" t="s">
        <v>87</v>
      </c>
    </row>
    <row r="52" spans="1:1" x14ac:dyDescent="0.25">
      <c r="A52" s="52" t="s">
        <v>88</v>
      </c>
    </row>
    <row r="53" spans="1:1" x14ac:dyDescent="0.25">
      <c r="A53" s="53" t="s">
        <v>89</v>
      </c>
    </row>
    <row r="54" spans="1:1" x14ac:dyDescent="0.25">
      <c r="A54" s="55" t="s">
        <v>90</v>
      </c>
    </row>
    <row r="55" spans="1:1" x14ac:dyDescent="0.25">
      <c r="A55" s="58" t="s">
        <v>91</v>
      </c>
    </row>
    <row r="56" spans="1:1" x14ac:dyDescent="0.25">
      <c r="A56" s="59" t="s">
        <v>92</v>
      </c>
    </row>
    <row r="57" spans="1:1" x14ac:dyDescent="0.25">
      <c r="A57" s="60" t="s">
        <v>93</v>
      </c>
    </row>
    <row r="58" spans="1:1" x14ac:dyDescent="0.25">
      <c r="A58" s="47" t="s">
        <v>94</v>
      </c>
    </row>
    <row r="59" spans="1:1" x14ac:dyDescent="0.25">
      <c r="A59" s="51" t="s">
        <v>95</v>
      </c>
    </row>
    <row r="60" spans="1:1" x14ac:dyDescent="0.25">
      <c r="A60" s="52" t="s">
        <v>96</v>
      </c>
    </row>
    <row r="61" spans="1:1" x14ac:dyDescent="0.25">
      <c r="A61" s="53" t="s">
        <v>97</v>
      </c>
    </row>
    <row r="62" spans="1:1" x14ac:dyDescent="0.25">
      <c r="A62" s="55" t="s">
        <v>98</v>
      </c>
    </row>
    <row r="63" spans="1:1" x14ac:dyDescent="0.25">
      <c r="A63" s="58" t="s">
        <v>99</v>
      </c>
    </row>
    <row r="64" spans="1:1" x14ac:dyDescent="0.25">
      <c r="A64" s="59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7"/>
  <sheetViews>
    <sheetView zoomScaleNormal="100" workbookViewId="0">
      <selection activeCell="A37" sqref="A37"/>
    </sheetView>
  </sheetViews>
  <sheetFormatPr baseColWidth="10" defaultColWidth="11.54296875" defaultRowHeight="13.25" customHeight="1" x14ac:dyDescent="0.25"/>
  <cols>
    <col min="1" max="1" width="20.54296875" style="1" customWidth="1"/>
    <col min="2" max="2" width="36.6328125" style="1" customWidth="1"/>
    <col min="3" max="3" width="11.54296875" style="1" customWidth="1"/>
    <col min="4" max="16384" width="11.54296875" style="1"/>
  </cols>
  <sheetData>
    <row r="1" spans="1:16" x14ac:dyDescent="0.25">
      <c r="A1" s="75" t="s">
        <v>101</v>
      </c>
      <c r="B1" s="75" t="s">
        <v>15</v>
      </c>
      <c r="C1" s="75" t="s">
        <v>102</v>
      </c>
      <c r="D1" s="75" t="s">
        <v>15</v>
      </c>
      <c r="E1" s="75" t="s">
        <v>15</v>
      </c>
      <c r="F1" s="75" t="s">
        <v>103</v>
      </c>
      <c r="G1" s="75" t="s">
        <v>104</v>
      </c>
      <c r="H1" s="75" t="s">
        <v>15</v>
      </c>
      <c r="I1" s="75" t="s">
        <v>15</v>
      </c>
      <c r="J1" s="1" t="s">
        <v>15</v>
      </c>
      <c r="K1" s="1" t="s">
        <v>15</v>
      </c>
      <c r="L1" s="1" t="s">
        <v>15</v>
      </c>
      <c r="M1" s="1" t="s">
        <v>15</v>
      </c>
      <c r="N1" s="1" t="s">
        <v>15</v>
      </c>
      <c r="O1" s="1" t="s">
        <v>15</v>
      </c>
      <c r="P1" s="1" t="s">
        <v>15</v>
      </c>
    </row>
    <row r="2" spans="1:16" x14ac:dyDescent="0.25">
      <c r="A2" s="75" t="s">
        <v>105</v>
      </c>
      <c r="B2" s="75" t="s">
        <v>15</v>
      </c>
      <c r="C2" s="75" t="s">
        <v>106</v>
      </c>
      <c r="D2" s="75" t="s">
        <v>15</v>
      </c>
      <c r="E2" s="75" t="s">
        <v>15</v>
      </c>
      <c r="F2" s="75" t="s">
        <v>107</v>
      </c>
      <c r="G2" s="75" t="s">
        <v>108</v>
      </c>
      <c r="H2" s="75" t="s">
        <v>109</v>
      </c>
      <c r="I2" s="75" t="s">
        <v>108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  <c r="P2" s="1" t="s">
        <v>15</v>
      </c>
    </row>
    <row r="3" spans="1:16" x14ac:dyDescent="0.25">
      <c r="A3" s="75" t="s">
        <v>110</v>
      </c>
      <c r="B3" s="75" t="s">
        <v>15</v>
      </c>
      <c r="C3" s="75" t="s">
        <v>102</v>
      </c>
      <c r="D3" s="75" t="s">
        <v>15</v>
      </c>
      <c r="E3" s="75" t="s">
        <v>15</v>
      </c>
      <c r="F3" s="75" t="s">
        <v>111</v>
      </c>
      <c r="G3" s="75" t="s">
        <v>108</v>
      </c>
      <c r="H3" s="75" t="s">
        <v>15</v>
      </c>
      <c r="I3" s="75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 spans="1:16" x14ac:dyDescent="0.25">
      <c r="A4" s="75" t="s">
        <v>102</v>
      </c>
      <c r="B4" s="75" t="s">
        <v>15</v>
      </c>
      <c r="C4" s="75" t="s">
        <v>112</v>
      </c>
      <c r="D4" s="75" t="s">
        <v>15</v>
      </c>
      <c r="E4" s="75" t="s">
        <v>15</v>
      </c>
      <c r="F4" s="75" t="s">
        <v>15</v>
      </c>
      <c r="G4" s="75" t="s">
        <v>15</v>
      </c>
      <c r="H4" s="75" t="s">
        <v>113</v>
      </c>
      <c r="I4" s="75" t="s">
        <v>104</v>
      </c>
      <c r="J4" s="1" t="s">
        <v>15</v>
      </c>
      <c r="K4" s="1" t="s">
        <v>15</v>
      </c>
      <c r="L4" s="1" t="s">
        <v>15</v>
      </c>
      <c r="M4" s="1" t="s">
        <v>15</v>
      </c>
      <c r="N4" s="1" t="s">
        <v>15</v>
      </c>
      <c r="O4" s="1" t="s">
        <v>15</v>
      </c>
      <c r="P4" s="1" t="s">
        <v>15</v>
      </c>
    </row>
    <row r="5" spans="1:16" x14ac:dyDescent="0.25">
      <c r="A5" s="75" t="s">
        <v>114</v>
      </c>
      <c r="B5" s="75" t="s">
        <v>15</v>
      </c>
      <c r="C5" s="75" t="s">
        <v>102</v>
      </c>
      <c r="D5" s="75" t="s">
        <v>15</v>
      </c>
      <c r="E5" s="75" t="s">
        <v>15</v>
      </c>
      <c r="F5" s="75" t="s">
        <v>103</v>
      </c>
      <c r="G5" s="75" t="s">
        <v>104</v>
      </c>
      <c r="H5" s="75" t="s">
        <v>15</v>
      </c>
      <c r="I5" s="75" t="s">
        <v>15</v>
      </c>
      <c r="J5" s="1" t="s">
        <v>15</v>
      </c>
      <c r="K5" s="1" t="s">
        <v>15</v>
      </c>
      <c r="L5" s="1" t="s">
        <v>15</v>
      </c>
      <c r="M5" s="1" t="s">
        <v>15</v>
      </c>
      <c r="N5" s="1" t="s">
        <v>15</v>
      </c>
      <c r="O5" s="1" t="s">
        <v>15</v>
      </c>
      <c r="P5" s="1" t="s">
        <v>15</v>
      </c>
    </row>
    <row r="6" spans="1:16" x14ac:dyDescent="0.25">
      <c r="A6" s="75" t="s">
        <v>115</v>
      </c>
      <c r="B6" s="75" t="s">
        <v>15</v>
      </c>
      <c r="C6" s="75" t="s">
        <v>116</v>
      </c>
      <c r="D6" s="75" t="s">
        <v>15</v>
      </c>
      <c r="E6" s="75" t="s">
        <v>15</v>
      </c>
      <c r="F6" s="75" t="s">
        <v>117</v>
      </c>
      <c r="G6" s="75" t="s">
        <v>118</v>
      </c>
      <c r="H6" s="75" t="s">
        <v>119</v>
      </c>
      <c r="I6" s="75" t="s">
        <v>104</v>
      </c>
      <c r="J6" s="1" t="s">
        <v>15</v>
      </c>
      <c r="K6" s="1" t="s">
        <v>15</v>
      </c>
      <c r="L6" s="1" t="s">
        <v>15</v>
      </c>
      <c r="M6" s="1" t="s">
        <v>15</v>
      </c>
      <c r="N6" s="1" t="s">
        <v>15</v>
      </c>
      <c r="O6" s="1" t="s">
        <v>15</v>
      </c>
      <c r="P6" s="1" t="s">
        <v>15</v>
      </c>
    </row>
    <row r="7" spans="1:16" x14ac:dyDescent="0.25">
      <c r="A7" s="75" t="s">
        <v>120</v>
      </c>
      <c r="B7" s="75" t="s">
        <v>15</v>
      </c>
      <c r="C7" s="75" t="s">
        <v>121</v>
      </c>
      <c r="D7" s="75" t="s">
        <v>15</v>
      </c>
      <c r="E7" s="75" t="s">
        <v>15</v>
      </c>
      <c r="F7" s="75" t="s">
        <v>122</v>
      </c>
      <c r="G7" s="75" t="s">
        <v>118</v>
      </c>
      <c r="H7" s="75" t="s">
        <v>103</v>
      </c>
      <c r="I7" s="75" t="s">
        <v>118</v>
      </c>
      <c r="J7" s="1" t="s">
        <v>15</v>
      </c>
      <c r="K7" s="1" t="s">
        <v>15</v>
      </c>
      <c r="L7" s="1" t="s">
        <v>15</v>
      </c>
      <c r="M7" s="1" t="s">
        <v>15</v>
      </c>
      <c r="N7" s="1" t="s">
        <v>15</v>
      </c>
      <c r="O7" s="1" t="s">
        <v>15</v>
      </c>
      <c r="P7" s="1" t="s">
        <v>15</v>
      </c>
    </row>
    <row r="8" spans="1:16" x14ac:dyDescent="0.25">
      <c r="A8" s="75" t="s">
        <v>102</v>
      </c>
      <c r="B8" s="75" t="s">
        <v>15</v>
      </c>
      <c r="C8" s="75" t="s">
        <v>123</v>
      </c>
      <c r="D8" s="75" t="s">
        <v>15</v>
      </c>
      <c r="E8" s="75" t="s">
        <v>15</v>
      </c>
      <c r="F8" s="75" t="s">
        <v>15</v>
      </c>
      <c r="G8" s="75" t="s">
        <v>15</v>
      </c>
      <c r="H8" s="75" t="s">
        <v>119</v>
      </c>
      <c r="I8" s="75" t="s">
        <v>124</v>
      </c>
      <c r="J8" s="1" t="s">
        <v>15</v>
      </c>
      <c r="K8" s="1" t="s">
        <v>15</v>
      </c>
      <c r="L8" s="1" t="s">
        <v>15</v>
      </c>
      <c r="M8" s="1" t="s">
        <v>15</v>
      </c>
      <c r="N8" s="1" t="s">
        <v>15</v>
      </c>
      <c r="O8" s="1" t="s">
        <v>15</v>
      </c>
      <c r="P8" s="1" t="s">
        <v>15</v>
      </c>
    </row>
    <row r="9" spans="1:16" x14ac:dyDescent="0.25">
      <c r="A9" s="75" t="s">
        <v>125</v>
      </c>
      <c r="B9" s="75" t="s">
        <v>15</v>
      </c>
      <c r="C9" s="75" t="s">
        <v>102</v>
      </c>
      <c r="D9" s="75" t="s">
        <v>15</v>
      </c>
      <c r="E9" s="75" t="s">
        <v>15</v>
      </c>
      <c r="F9" s="75" t="s">
        <v>126</v>
      </c>
      <c r="G9" s="75" t="s">
        <v>104</v>
      </c>
      <c r="H9" s="75" t="s">
        <v>15</v>
      </c>
      <c r="I9" s="75" t="s">
        <v>15</v>
      </c>
      <c r="J9" s="1" t="s">
        <v>15</v>
      </c>
      <c r="K9" s="1" t="s">
        <v>15</v>
      </c>
      <c r="L9" s="1" t="s">
        <v>15</v>
      </c>
      <c r="M9" s="1" t="s">
        <v>15</v>
      </c>
      <c r="N9" s="1" t="s">
        <v>15</v>
      </c>
      <c r="O9" s="1" t="s">
        <v>15</v>
      </c>
      <c r="P9" s="1" t="s">
        <v>15</v>
      </c>
    </row>
    <row r="10" spans="1:16" x14ac:dyDescent="0.25">
      <c r="A10" s="75" t="s">
        <v>127</v>
      </c>
      <c r="B10" s="75" t="s">
        <v>15</v>
      </c>
      <c r="C10" s="75" t="s">
        <v>128</v>
      </c>
      <c r="D10" s="75" t="s">
        <v>15</v>
      </c>
      <c r="E10" s="75" t="s">
        <v>15</v>
      </c>
      <c r="F10" s="75" t="s">
        <v>109</v>
      </c>
      <c r="G10" s="75" t="s">
        <v>118</v>
      </c>
      <c r="H10" s="75" t="s">
        <v>122</v>
      </c>
      <c r="I10" s="75" t="s">
        <v>104</v>
      </c>
      <c r="J10" s="1" t="s">
        <v>15</v>
      </c>
      <c r="K10" s="1" t="s">
        <v>15</v>
      </c>
      <c r="L10" s="1" t="s">
        <v>15</v>
      </c>
      <c r="M10" s="1" t="s">
        <v>15</v>
      </c>
      <c r="N10" s="1" t="s">
        <v>15</v>
      </c>
      <c r="O10" s="1" t="s">
        <v>15</v>
      </c>
      <c r="P10" s="1" t="s">
        <v>15</v>
      </c>
    </row>
    <row r="11" spans="1:16" x14ac:dyDescent="0.25">
      <c r="A11" s="75" t="s">
        <v>129</v>
      </c>
      <c r="B11" s="75" t="s">
        <v>15</v>
      </c>
      <c r="C11" s="75" t="s">
        <v>102</v>
      </c>
      <c r="D11" s="75" t="s">
        <v>15</v>
      </c>
      <c r="E11" s="75" t="s">
        <v>15</v>
      </c>
      <c r="F11" s="75" t="s">
        <v>109</v>
      </c>
      <c r="G11" s="75" t="s">
        <v>108</v>
      </c>
      <c r="H11" s="75" t="s">
        <v>15</v>
      </c>
      <c r="I11" s="75" t="s">
        <v>15</v>
      </c>
      <c r="J11" s="1" t="s">
        <v>15</v>
      </c>
      <c r="K11" s="1" t="s">
        <v>15</v>
      </c>
      <c r="L11" s="1" t="s">
        <v>15</v>
      </c>
      <c r="M11" s="1" t="s">
        <v>15</v>
      </c>
      <c r="N11" s="1" t="s">
        <v>15</v>
      </c>
      <c r="O11" s="1" t="s">
        <v>15</v>
      </c>
      <c r="P11" s="1" t="s">
        <v>15</v>
      </c>
    </row>
    <row r="12" spans="1:16" x14ac:dyDescent="0.25">
      <c r="A12" s="75" t="s">
        <v>102</v>
      </c>
      <c r="B12" s="75" t="s">
        <v>15</v>
      </c>
      <c r="C12" s="75" t="s">
        <v>130</v>
      </c>
      <c r="D12" s="75" t="s">
        <v>15</v>
      </c>
      <c r="E12" s="75" t="s">
        <v>15</v>
      </c>
      <c r="F12" s="75" t="s">
        <v>15</v>
      </c>
      <c r="G12" s="75" t="s">
        <v>15</v>
      </c>
      <c r="H12" s="75" t="s">
        <v>103</v>
      </c>
      <c r="I12" s="75" t="s">
        <v>104</v>
      </c>
      <c r="J12" s="1" t="s">
        <v>15</v>
      </c>
      <c r="K12" s="1" t="s">
        <v>15</v>
      </c>
      <c r="L12" s="1" t="s">
        <v>15</v>
      </c>
      <c r="M12" s="1" t="s">
        <v>15</v>
      </c>
      <c r="N12" s="1" t="s">
        <v>15</v>
      </c>
      <c r="O12" s="1" t="s">
        <v>15</v>
      </c>
      <c r="P12" s="1" t="s">
        <v>15</v>
      </c>
    </row>
    <row r="13" spans="1:16" x14ac:dyDescent="0.25">
      <c r="A13" s="75" t="s">
        <v>131</v>
      </c>
      <c r="B13" s="75" t="s">
        <v>15</v>
      </c>
      <c r="C13" s="75" t="s">
        <v>102</v>
      </c>
      <c r="D13" s="75" t="s">
        <v>15</v>
      </c>
      <c r="E13" s="75" t="s">
        <v>15</v>
      </c>
      <c r="F13" s="75" t="s">
        <v>113</v>
      </c>
      <c r="G13" s="75" t="s">
        <v>104</v>
      </c>
      <c r="H13" s="75" t="s">
        <v>15</v>
      </c>
      <c r="I13" s="75" t="s">
        <v>15</v>
      </c>
      <c r="J13" s="1" t="s">
        <v>15</v>
      </c>
      <c r="K13" s="1" t="s">
        <v>15</v>
      </c>
      <c r="L13" s="1" t="s">
        <v>15</v>
      </c>
      <c r="M13" s="1" t="s">
        <v>15</v>
      </c>
      <c r="N13" s="1" t="s">
        <v>15</v>
      </c>
      <c r="O13" s="1" t="s">
        <v>15</v>
      </c>
      <c r="P13" s="1" t="s">
        <v>15</v>
      </c>
    </row>
    <row r="14" spans="1:16" x14ac:dyDescent="0.25">
      <c r="A14" s="75" t="s">
        <v>102</v>
      </c>
      <c r="B14" s="75" t="s">
        <v>15</v>
      </c>
      <c r="C14" s="75" t="s">
        <v>132</v>
      </c>
      <c r="D14" s="75" t="s">
        <v>15</v>
      </c>
      <c r="E14" s="75" t="s">
        <v>15</v>
      </c>
      <c r="F14" s="75" t="s">
        <v>15</v>
      </c>
      <c r="G14" s="75" t="s">
        <v>15</v>
      </c>
      <c r="H14" s="75" t="s">
        <v>107</v>
      </c>
      <c r="I14" s="75" t="s">
        <v>108</v>
      </c>
      <c r="J14" s="1" t="s">
        <v>15</v>
      </c>
      <c r="K14" s="1" t="s">
        <v>15</v>
      </c>
      <c r="L14" s="1" t="s">
        <v>15</v>
      </c>
      <c r="M14" s="1" t="s">
        <v>15</v>
      </c>
      <c r="N14" s="1" t="s">
        <v>15</v>
      </c>
      <c r="O14" s="1" t="s">
        <v>15</v>
      </c>
      <c r="P14" s="1" t="s">
        <v>15</v>
      </c>
    </row>
    <row r="15" spans="1:16" x14ac:dyDescent="0.25">
      <c r="A15" s="75" t="s">
        <v>133</v>
      </c>
      <c r="B15" s="75" t="s">
        <v>15</v>
      </c>
      <c r="C15" s="75" t="s">
        <v>134</v>
      </c>
      <c r="D15" s="75" t="s">
        <v>15</v>
      </c>
      <c r="E15" s="75" t="s">
        <v>15</v>
      </c>
      <c r="F15" s="75" t="s">
        <v>126</v>
      </c>
      <c r="G15" s="75" t="s">
        <v>118</v>
      </c>
      <c r="H15" s="75" t="s">
        <v>109</v>
      </c>
      <c r="I15" s="75" t="s">
        <v>118</v>
      </c>
      <c r="J15" s="1" t="s">
        <v>15</v>
      </c>
      <c r="K15" s="1" t="s">
        <v>15</v>
      </c>
      <c r="L15" s="1" t="s">
        <v>15</v>
      </c>
      <c r="M15" s="1" t="s">
        <v>15</v>
      </c>
      <c r="N15" s="1" t="s">
        <v>15</v>
      </c>
      <c r="O15" s="1" t="s">
        <v>15</v>
      </c>
      <c r="P15" s="1" t="s">
        <v>15</v>
      </c>
    </row>
    <row r="16" spans="1:16" x14ac:dyDescent="0.25">
      <c r="A16" s="75" t="s">
        <v>102</v>
      </c>
      <c r="B16" s="75" t="s">
        <v>15</v>
      </c>
      <c r="C16" s="75" t="s">
        <v>135</v>
      </c>
      <c r="D16" s="75" t="s">
        <v>15</v>
      </c>
      <c r="E16" s="75" t="s">
        <v>15</v>
      </c>
      <c r="F16" s="75" t="s">
        <v>15</v>
      </c>
      <c r="G16" s="75" t="s">
        <v>15</v>
      </c>
      <c r="H16" s="75" t="s">
        <v>109</v>
      </c>
      <c r="I16" s="75" t="s">
        <v>108</v>
      </c>
      <c r="J16" s="1" t="s">
        <v>15</v>
      </c>
      <c r="K16" s="1" t="s">
        <v>15</v>
      </c>
      <c r="L16" s="1" t="s">
        <v>15</v>
      </c>
      <c r="M16" s="1" t="s">
        <v>15</v>
      </c>
      <c r="N16" s="1" t="s">
        <v>15</v>
      </c>
      <c r="O16" s="1" t="s">
        <v>15</v>
      </c>
      <c r="P16" s="1" t="s">
        <v>15</v>
      </c>
    </row>
    <row r="17" spans="1:16" x14ac:dyDescent="0.25">
      <c r="A17" s="75" t="s">
        <v>136</v>
      </c>
      <c r="B17" s="75" t="s">
        <v>15</v>
      </c>
      <c r="C17" s="75" t="s">
        <v>102</v>
      </c>
      <c r="D17" s="75" t="s">
        <v>15</v>
      </c>
      <c r="E17" s="75" t="s">
        <v>15</v>
      </c>
      <c r="F17" s="75" t="s">
        <v>109</v>
      </c>
      <c r="G17" s="75" t="s">
        <v>104</v>
      </c>
      <c r="H17" s="75" t="s">
        <v>15</v>
      </c>
      <c r="I17" s="75" t="s">
        <v>15</v>
      </c>
      <c r="J17" s="1" t="s">
        <v>15</v>
      </c>
      <c r="K17" s="1" t="s">
        <v>15</v>
      </c>
      <c r="L17" s="1" t="s">
        <v>15</v>
      </c>
      <c r="M17" s="1" t="s">
        <v>15</v>
      </c>
      <c r="N17" s="1" t="s">
        <v>15</v>
      </c>
      <c r="O17" s="1" t="s">
        <v>15</v>
      </c>
      <c r="P17" s="1" t="s">
        <v>15</v>
      </c>
    </row>
    <row r="18" spans="1:16" x14ac:dyDescent="0.25">
      <c r="A18" s="75" t="s">
        <v>137</v>
      </c>
      <c r="B18" s="75" t="s">
        <v>15</v>
      </c>
      <c r="C18" s="75" t="s">
        <v>138</v>
      </c>
      <c r="D18" s="75" t="s">
        <v>15</v>
      </c>
      <c r="E18" s="75" t="s">
        <v>15</v>
      </c>
      <c r="F18" s="75" t="s">
        <v>111</v>
      </c>
      <c r="G18" s="75" t="s">
        <v>108</v>
      </c>
      <c r="H18" s="75" t="s">
        <v>139</v>
      </c>
      <c r="I18" s="75" t="s">
        <v>108</v>
      </c>
      <c r="J18" s="1" t="s">
        <v>15</v>
      </c>
      <c r="K18" s="1" t="s">
        <v>15</v>
      </c>
      <c r="L18" s="1" t="s">
        <v>15</v>
      </c>
      <c r="M18" s="1" t="s">
        <v>15</v>
      </c>
      <c r="N18" s="1" t="s">
        <v>15</v>
      </c>
      <c r="O18" s="1" t="s">
        <v>15</v>
      </c>
      <c r="P18" s="1" t="s">
        <v>15</v>
      </c>
    </row>
    <row r="19" spans="1:16" x14ac:dyDescent="0.25">
      <c r="A19" s="75" t="s">
        <v>140</v>
      </c>
      <c r="B19" s="75" t="s">
        <v>15</v>
      </c>
      <c r="C19" s="75" t="s">
        <v>102</v>
      </c>
      <c r="D19" s="75" t="s">
        <v>15</v>
      </c>
      <c r="E19" s="75" t="s">
        <v>15</v>
      </c>
      <c r="F19" s="75" t="s">
        <v>109</v>
      </c>
      <c r="G19" s="75" t="s">
        <v>108</v>
      </c>
      <c r="H19" s="75" t="s">
        <v>15</v>
      </c>
      <c r="I19" s="75" t="s">
        <v>15</v>
      </c>
      <c r="J19" s="1" t="s">
        <v>15</v>
      </c>
      <c r="K19" s="1" t="s">
        <v>15</v>
      </c>
      <c r="L19" s="1" t="s">
        <v>15</v>
      </c>
      <c r="M19" s="1" t="s">
        <v>15</v>
      </c>
      <c r="N19" s="1" t="s">
        <v>15</v>
      </c>
      <c r="O19" s="1" t="s">
        <v>15</v>
      </c>
      <c r="P19" s="1" t="s">
        <v>15</v>
      </c>
    </row>
    <row r="20" spans="1:16" x14ac:dyDescent="0.25">
      <c r="A20" s="75" t="s">
        <v>102</v>
      </c>
      <c r="B20" s="75" t="s">
        <v>15</v>
      </c>
      <c r="C20" s="75" t="s">
        <v>141</v>
      </c>
      <c r="D20" s="75" t="s">
        <v>15</v>
      </c>
      <c r="E20" s="75" t="s">
        <v>15</v>
      </c>
      <c r="F20" s="75" t="s">
        <v>15</v>
      </c>
      <c r="G20" s="75" t="s">
        <v>15</v>
      </c>
      <c r="H20" s="75" t="s">
        <v>103</v>
      </c>
      <c r="I20" s="75" t="s">
        <v>108</v>
      </c>
      <c r="J20" s="1" t="s">
        <v>15</v>
      </c>
      <c r="K20" s="1" t="s">
        <v>15</v>
      </c>
      <c r="L20" s="1" t="s">
        <v>15</v>
      </c>
      <c r="M20" s="1" t="s">
        <v>15</v>
      </c>
      <c r="N20" s="1" t="s">
        <v>15</v>
      </c>
      <c r="O20" s="1" t="s">
        <v>15</v>
      </c>
      <c r="P20" s="1" t="s">
        <v>15</v>
      </c>
    </row>
    <row r="21" spans="1:16" x14ac:dyDescent="0.25">
      <c r="A21" s="75" t="s">
        <v>142</v>
      </c>
      <c r="B21" s="75" t="s">
        <v>15</v>
      </c>
      <c r="C21" s="75" t="s">
        <v>102</v>
      </c>
      <c r="D21" s="75" t="s">
        <v>15</v>
      </c>
      <c r="E21" s="75" t="s">
        <v>15</v>
      </c>
      <c r="F21" s="75" t="s">
        <v>117</v>
      </c>
      <c r="G21" s="75" t="s">
        <v>104</v>
      </c>
      <c r="H21" s="75" t="s">
        <v>15</v>
      </c>
      <c r="I21" s="75" t="s">
        <v>15</v>
      </c>
      <c r="J21" s="1" t="s">
        <v>15</v>
      </c>
      <c r="K21" s="1" t="s">
        <v>15</v>
      </c>
      <c r="L21" s="1" t="s">
        <v>15</v>
      </c>
      <c r="M21" s="1" t="s">
        <v>15</v>
      </c>
      <c r="N21" s="1" t="s">
        <v>15</v>
      </c>
      <c r="O21" s="1" t="s">
        <v>15</v>
      </c>
      <c r="P21" s="1" t="s">
        <v>15</v>
      </c>
    </row>
    <row r="22" spans="1:16" x14ac:dyDescent="0.25">
      <c r="A22" s="75" t="s">
        <v>15</v>
      </c>
      <c r="B22" s="75" t="s">
        <v>15</v>
      </c>
      <c r="C22" s="75" t="s">
        <v>143</v>
      </c>
      <c r="D22" s="75" t="s">
        <v>15</v>
      </c>
      <c r="E22" s="75" t="s">
        <v>15</v>
      </c>
      <c r="F22" s="75" t="s">
        <v>15</v>
      </c>
      <c r="G22" s="75" t="s">
        <v>15</v>
      </c>
      <c r="H22" s="75" t="s">
        <v>122</v>
      </c>
      <c r="I22" s="75" t="s">
        <v>104</v>
      </c>
      <c r="J22" s="1" t="s">
        <v>15</v>
      </c>
      <c r="K22" s="1" t="s">
        <v>15</v>
      </c>
      <c r="L22" s="1" t="s">
        <v>15</v>
      </c>
      <c r="M22" s="1" t="s">
        <v>15</v>
      </c>
      <c r="N22" s="1" t="s">
        <v>15</v>
      </c>
      <c r="O22" s="1" t="s">
        <v>15</v>
      </c>
      <c r="P22" s="1" t="s">
        <v>15</v>
      </c>
    </row>
    <row r="23" spans="1:16" x14ac:dyDescent="0.25">
      <c r="A23" s="75" t="s">
        <v>144</v>
      </c>
      <c r="B23" s="75" t="s">
        <v>15</v>
      </c>
      <c r="C23" s="75" t="s">
        <v>145</v>
      </c>
      <c r="D23" s="75" t="s">
        <v>15</v>
      </c>
      <c r="E23" s="75" t="s">
        <v>15</v>
      </c>
      <c r="F23" s="75" t="s">
        <v>109</v>
      </c>
      <c r="G23" s="75" t="s">
        <v>104</v>
      </c>
      <c r="H23" s="75" t="s">
        <v>103</v>
      </c>
      <c r="I23" s="75" t="s">
        <v>118</v>
      </c>
      <c r="J23" s="1" t="s">
        <v>15</v>
      </c>
      <c r="K23" s="1" t="s">
        <v>15</v>
      </c>
      <c r="L23" s="1" t="s">
        <v>15</v>
      </c>
      <c r="M23" s="1" t="s">
        <v>15</v>
      </c>
      <c r="N23" s="1" t="s">
        <v>15</v>
      </c>
      <c r="O23" s="1" t="s">
        <v>15</v>
      </c>
      <c r="P23" s="1" t="s">
        <v>15</v>
      </c>
    </row>
    <row r="24" spans="1:16" x14ac:dyDescent="0.25">
      <c r="A24" s="75" t="s">
        <v>102</v>
      </c>
      <c r="B24" s="75" t="s">
        <v>15</v>
      </c>
      <c r="C24" s="75" t="s">
        <v>146</v>
      </c>
      <c r="D24" s="75" t="s">
        <v>15</v>
      </c>
      <c r="E24" s="75" t="s">
        <v>15</v>
      </c>
      <c r="F24" s="75" t="s">
        <v>15</v>
      </c>
      <c r="G24" s="75" t="s">
        <v>15</v>
      </c>
      <c r="H24" s="75" t="s">
        <v>109</v>
      </c>
      <c r="I24" s="75" t="s">
        <v>104</v>
      </c>
      <c r="J24" s="1" t="s">
        <v>15</v>
      </c>
      <c r="K24" s="1" t="s">
        <v>15</v>
      </c>
      <c r="L24" s="1" t="s">
        <v>15</v>
      </c>
      <c r="M24" s="1" t="s">
        <v>15</v>
      </c>
      <c r="N24" s="1" t="s">
        <v>15</v>
      </c>
      <c r="O24" s="1" t="s">
        <v>15</v>
      </c>
      <c r="P24" s="1" t="s">
        <v>15</v>
      </c>
    </row>
    <row r="25" spans="1:16" x14ac:dyDescent="0.25">
      <c r="A25" s="75" t="s">
        <v>147</v>
      </c>
      <c r="B25" s="75" t="s">
        <v>15</v>
      </c>
      <c r="C25" s="75" t="s">
        <v>102</v>
      </c>
      <c r="D25" s="75" t="s">
        <v>15</v>
      </c>
      <c r="E25" s="75" t="s">
        <v>15</v>
      </c>
      <c r="F25" s="75" t="s">
        <v>117</v>
      </c>
      <c r="G25" s="75" t="s">
        <v>104</v>
      </c>
      <c r="H25" s="75" t="s">
        <v>15</v>
      </c>
      <c r="I25" s="75" t="s">
        <v>15</v>
      </c>
      <c r="J25" s="1" t="s">
        <v>15</v>
      </c>
      <c r="K25" s="1" t="s">
        <v>15</v>
      </c>
      <c r="L25" s="1" t="s">
        <v>15</v>
      </c>
      <c r="M25" s="1" t="s">
        <v>15</v>
      </c>
      <c r="N25" s="1" t="s">
        <v>15</v>
      </c>
      <c r="O25" s="1" t="s">
        <v>15</v>
      </c>
      <c r="P25" s="1" t="s">
        <v>15</v>
      </c>
    </row>
    <row r="26" spans="1:16" x14ac:dyDescent="0.25">
      <c r="A26" s="75" t="s">
        <v>148</v>
      </c>
      <c r="B26" s="75" t="s">
        <v>15</v>
      </c>
      <c r="C26" s="75" t="s">
        <v>149</v>
      </c>
      <c r="D26" s="75" t="s">
        <v>15</v>
      </c>
      <c r="E26" s="75" t="s">
        <v>15</v>
      </c>
      <c r="F26" s="75" t="s">
        <v>117</v>
      </c>
      <c r="G26" s="75" t="s">
        <v>118</v>
      </c>
      <c r="H26" s="75" t="s">
        <v>119</v>
      </c>
      <c r="I26" s="75" t="s">
        <v>104</v>
      </c>
      <c r="J26" s="1" t="s">
        <v>15</v>
      </c>
      <c r="K26" s="1" t="s">
        <v>15</v>
      </c>
      <c r="L26" s="1" t="s">
        <v>15</v>
      </c>
      <c r="M26" s="1" t="s">
        <v>15</v>
      </c>
      <c r="N26" s="1" t="s">
        <v>15</v>
      </c>
      <c r="O26" s="1" t="s">
        <v>15</v>
      </c>
      <c r="P26" s="1" t="s">
        <v>15</v>
      </c>
    </row>
    <row r="27" spans="1:16" x14ac:dyDescent="0.25">
      <c r="A27" s="75" t="s">
        <v>150</v>
      </c>
      <c r="B27" s="75" t="s">
        <v>15</v>
      </c>
      <c r="C27" s="75" t="s">
        <v>15</v>
      </c>
      <c r="D27" s="75" t="s">
        <v>15</v>
      </c>
      <c r="E27" s="75" t="s">
        <v>15</v>
      </c>
      <c r="F27" s="75" t="s">
        <v>117</v>
      </c>
      <c r="G27" s="75" t="s">
        <v>104</v>
      </c>
      <c r="H27" s="75" t="s">
        <v>15</v>
      </c>
      <c r="I27" s="75" t="s">
        <v>15</v>
      </c>
      <c r="J27" s="1" t="s">
        <v>15</v>
      </c>
      <c r="K27" s="1" t="s">
        <v>15</v>
      </c>
      <c r="L27" s="1" t="s">
        <v>15</v>
      </c>
      <c r="M27" s="1" t="s">
        <v>15</v>
      </c>
      <c r="N27" s="1" t="s">
        <v>15</v>
      </c>
      <c r="O27" s="1" t="s">
        <v>15</v>
      </c>
      <c r="P27" s="1" t="s">
        <v>15</v>
      </c>
    </row>
    <row r="28" spans="1:16" x14ac:dyDescent="0.25">
      <c r="A28" s="75" t="s">
        <v>102</v>
      </c>
      <c r="B28" s="75" t="s">
        <v>15</v>
      </c>
      <c r="C28" s="75" t="s">
        <v>151</v>
      </c>
      <c r="D28" s="75" t="s">
        <v>15</v>
      </c>
      <c r="E28" s="75" t="s">
        <v>15</v>
      </c>
      <c r="F28" s="75" t="s">
        <v>15</v>
      </c>
      <c r="G28" s="75" t="s">
        <v>15</v>
      </c>
      <c r="H28" s="75" t="s">
        <v>152</v>
      </c>
      <c r="I28" s="75" t="s">
        <v>124</v>
      </c>
      <c r="J28" s="1" t="s">
        <v>15</v>
      </c>
      <c r="K28" s="1" t="s">
        <v>15</v>
      </c>
      <c r="L28" s="1" t="s">
        <v>15</v>
      </c>
      <c r="M28" s="1" t="s">
        <v>15</v>
      </c>
      <c r="N28" s="1" t="s">
        <v>15</v>
      </c>
      <c r="O28" s="1" t="s">
        <v>15</v>
      </c>
      <c r="P28" s="1" t="s">
        <v>15</v>
      </c>
    </row>
    <row r="29" spans="1:16" x14ac:dyDescent="0.25">
      <c r="A29" s="75" t="s">
        <v>153</v>
      </c>
      <c r="B29" s="75" t="s">
        <v>15</v>
      </c>
      <c r="C29" s="75" t="s">
        <v>102</v>
      </c>
      <c r="D29" s="75" t="s">
        <v>15</v>
      </c>
      <c r="E29" s="75" t="s">
        <v>15</v>
      </c>
      <c r="F29" s="75" t="s">
        <v>109</v>
      </c>
      <c r="G29" s="75" t="s">
        <v>104</v>
      </c>
      <c r="H29" s="75" t="s">
        <v>15</v>
      </c>
      <c r="I29" s="75" t="s">
        <v>15</v>
      </c>
      <c r="J29" s="1" t="s">
        <v>15</v>
      </c>
      <c r="K29" s="1" t="s">
        <v>15</v>
      </c>
      <c r="L29" s="1" t="s">
        <v>15</v>
      </c>
      <c r="M29" s="1" t="s">
        <v>15</v>
      </c>
      <c r="N29" s="1" t="s">
        <v>15</v>
      </c>
      <c r="O29" s="1" t="s">
        <v>15</v>
      </c>
      <c r="P29" s="1" t="s">
        <v>15</v>
      </c>
    </row>
    <row r="30" spans="1:16" x14ac:dyDescent="0.25">
      <c r="A30" s="75" t="s">
        <v>102</v>
      </c>
      <c r="B30" s="75" t="s">
        <v>15</v>
      </c>
      <c r="C30" s="75" t="s">
        <v>154</v>
      </c>
      <c r="D30" s="75" t="s">
        <v>15</v>
      </c>
      <c r="E30" s="75" t="s">
        <v>15</v>
      </c>
      <c r="F30" s="75" t="s">
        <v>15</v>
      </c>
      <c r="G30" s="75" t="s">
        <v>15</v>
      </c>
      <c r="H30" s="75" t="s">
        <v>111</v>
      </c>
      <c r="I30" s="75" t="s">
        <v>104</v>
      </c>
      <c r="J30" s="1" t="s">
        <v>15</v>
      </c>
      <c r="K30" s="1" t="s">
        <v>15</v>
      </c>
      <c r="L30" s="1" t="s">
        <v>15</v>
      </c>
      <c r="M30" s="1" t="s">
        <v>15</v>
      </c>
      <c r="N30" s="1" t="s">
        <v>15</v>
      </c>
      <c r="O30" s="1" t="s">
        <v>15</v>
      </c>
      <c r="P30" s="1" t="s">
        <v>15</v>
      </c>
    </row>
    <row r="31" spans="1:16" x14ac:dyDescent="0.25">
      <c r="A31" s="75" t="s">
        <v>155</v>
      </c>
      <c r="B31" s="75" t="s">
        <v>15</v>
      </c>
      <c r="C31" s="75" t="s">
        <v>156</v>
      </c>
      <c r="D31" s="75" t="s">
        <v>15</v>
      </c>
      <c r="E31" s="75" t="s">
        <v>15</v>
      </c>
      <c r="F31" s="75" t="s">
        <v>152</v>
      </c>
      <c r="G31" s="75" t="s">
        <v>108</v>
      </c>
      <c r="H31" s="75" t="s">
        <v>139</v>
      </c>
      <c r="I31" s="75" t="s">
        <v>108</v>
      </c>
      <c r="J31" s="1" t="s">
        <v>15</v>
      </c>
      <c r="K31" s="1" t="s">
        <v>15</v>
      </c>
      <c r="L31" s="1" t="s">
        <v>15</v>
      </c>
      <c r="M31" s="1" t="s">
        <v>15</v>
      </c>
      <c r="N31" s="1" t="s">
        <v>15</v>
      </c>
      <c r="O31" s="1" t="s">
        <v>15</v>
      </c>
      <c r="P31" s="1" t="s">
        <v>15</v>
      </c>
    </row>
    <row r="32" spans="1:16" x14ac:dyDescent="0.25">
      <c r="A32" s="75" t="s">
        <v>102</v>
      </c>
      <c r="B32" s="75" t="s">
        <v>15</v>
      </c>
      <c r="C32" s="75" t="s">
        <v>157</v>
      </c>
      <c r="D32" s="75" t="s">
        <v>15</v>
      </c>
      <c r="E32" s="75" t="s">
        <v>15</v>
      </c>
      <c r="F32" s="75" t="s">
        <v>15</v>
      </c>
      <c r="G32" s="75" t="s">
        <v>15</v>
      </c>
      <c r="H32" s="75" t="s">
        <v>109</v>
      </c>
      <c r="I32" s="75" t="s">
        <v>104</v>
      </c>
      <c r="J32" s="1" t="s">
        <v>15</v>
      </c>
      <c r="K32" s="1" t="s">
        <v>15</v>
      </c>
      <c r="L32" s="1" t="s">
        <v>15</v>
      </c>
      <c r="M32" s="1" t="s">
        <v>15</v>
      </c>
      <c r="N32" s="1" t="s">
        <v>15</v>
      </c>
      <c r="O32" s="1" t="s">
        <v>15</v>
      </c>
      <c r="P32" s="1" t="s">
        <v>15</v>
      </c>
    </row>
    <row r="33" spans="1:16" x14ac:dyDescent="0.25">
      <c r="A33" s="75" t="s">
        <v>15</v>
      </c>
      <c r="B33" s="75" t="s">
        <v>15</v>
      </c>
      <c r="C33" s="75" t="s">
        <v>15</v>
      </c>
      <c r="D33" s="75" t="s">
        <v>15</v>
      </c>
      <c r="E33" s="75" t="s">
        <v>15</v>
      </c>
      <c r="F33" s="1" t="s">
        <v>15</v>
      </c>
      <c r="G33" s="1" t="s">
        <v>15</v>
      </c>
      <c r="H33" s="1" t="s">
        <v>15</v>
      </c>
      <c r="I33" s="1" t="s">
        <v>15</v>
      </c>
      <c r="J33" s="1" t="s">
        <v>15</v>
      </c>
      <c r="K33" s="1" t="s">
        <v>15</v>
      </c>
      <c r="L33" s="1" t="s">
        <v>15</v>
      </c>
      <c r="M33" s="1" t="s">
        <v>15</v>
      </c>
      <c r="N33" s="1" t="s">
        <v>15</v>
      </c>
      <c r="O33" s="1" t="s">
        <v>15</v>
      </c>
      <c r="P33" s="1" t="s">
        <v>15</v>
      </c>
    </row>
    <row r="34" spans="1:16" x14ac:dyDescent="0.25">
      <c r="A34" s="75" t="s">
        <v>15</v>
      </c>
      <c r="B34" s="75" t="s">
        <v>15</v>
      </c>
      <c r="C34" s="75" t="s">
        <v>15</v>
      </c>
      <c r="D34" s="75" t="s">
        <v>15</v>
      </c>
      <c r="E34" s="75" t="s">
        <v>15</v>
      </c>
      <c r="F34" s="1" t="s">
        <v>15</v>
      </c>
      <c r="G34" s="1" t="s">
        <v>15</v>
      </c>
      <c r="H34" s="1" t="s">
        <v>15</v>
      </c>
      <c r="I34" s="1" t="s">
        <v>15</v>
      </c>
      <c r="J34" s="1" t="s">
        <v>15</v>
      </c>
      <c r="K34" s="1" t="s">
        <v>15</v>
      </c>
      <c r="L34" s="1" t="s">
        <v>15</v>
      </c>
      <c r="M34" s="1" t="s">
        <v>15</v>
      </c>
      <c r="N34" s="1" t="s">
        <v>15</v>
      </c>
      <c r="O34" s="1" t="s">
        <v>15</v>
      </c>
      <c r="P34" s="1" t="s">
        <v>15</v>
      </c>
    </row>
    <row r="35" spans="1:16" x14ac:dyDescent="0.25">
      <c r="A35" s="75" t="s">
        <v>15</v>
      </c>
      <c r="B35" s="75" t="s">
        <v>15</v>
      </c>
      <c r="C35" s="75" t="s">
        <v>15</v>
      </c>
      <c r="D35" s="75" t="s">
        <v>15</v>
      </c>
      <c r="E35" s="75" t="s">
        <v>15</v>
      </c>
      <c r="F35" s="1" t="s">
        <v>15</v>
      </c>
      <c r="G35" s="1" t="s">
        <v>15</v>
      </c>
      <c r="H35" s="1" t="s">
        <v>15</v>
      </c>
      <c r="I35" s="1" t="s">
        <v>15</v>
      </c>
      <c r="J35" s="1" t="s">
        <v>15</v>
      </c>
      <c r="K35" s="1" t="s">
        <v>15</v>
      </c>
      <c r="L35" s="1" t="s">
        <v>15</v>
      </c>
      <c r="M35" s="1" t="s">
        <v>15</v>
      </c>
      <c r="N35" s="1" t="s">
        <v>15</v>
      </c>
      <c r="O35" s="1" t="s">
        <v>15</v>
      </c>
      <c r="P35" s="1" t="s">
        <v>15</v>
      </c>
    </row>
    <row r="36" spans="1:16" x14ac:dyDescent="0.25">
      <c r="A36" s="75" t="s">
        <v>15</v>
      </c>
      <c r="B36" s="75" t="s">
        <v>15</v>
      </c>
      <c r="C36" s="75" t="s">
        <v>15</v>
      </c>
      <c r="D36" s="75" t="s">
        <v>15</v>
      </c>
      <c r="E36" s="75" t="s">
        <v>15</v>
      </c>
      <c r="F36" s="1" t="s">
        <v>15</v>
      </c>
      <c r="G36" s="1" t="s">
        <v>15</v>
      </c>
      <c r="H36" s="1" t="s">
        <v>15</v>
      </c>
      <c r="I36" s="1" t="s">
        <v>15</v>
      </c>
      <c r="J36" s="1" t="s">
        <v>15</v>
      </c>
      <c r="K36" s="1" t="s">
        <v>15</v>
      </c>
      <c r="L36" s="1" t="s">
        <v>15</v>
      </c>
      <c r="M36" s="1" t="s">
        <v>15</v>
      </c>
      <c r="N36" s="1" t="s">
        <v>15</v>
      </c>
      <c r="O36" s="1" t="s">
        <v>15</v>
      </c>
      <c r="P36" s="1" t="s">
        <v>15</v>
      </c>
    </row>
    <row r="37" spans="1:16" x14ac:dyDescent="0.25">
      <c r="A37" s="75" t="s">
        <v>15</v>
      </c>
      <c r="B37" s="75" t="s">
        <v>15</v>
      </c>
      <c r="C37" s="75" t="s">
        <v>15</v>
      </c>
      <c r="D37" s="75" t="s">
        <v>15</v>
      </c>
      <c r="E37" s="75" t="s">
        <v>15</v>
      </c>
      <c r="F37" s="1" t="s">
        <v>15</v>
      </c>
      <c r="G37" s="1" t="s">
        <v>15</v>
      </c>
      <c r="H37" s="1" t="s">
        <v>15</v>
      </c>
      <c r="I37" s="1" t="s">
        <v>15</v>
      </c>
      <c r="J37" s="1" t="s">
        <v>15</v>
      </c>
      <c r="K37" s="1" t="s">
        <v>15</v>
      </c>
      <c r="L37" s="1" t="s">
        <v>15</v>
      </c>
      <c r="M37" s="1" t="s">
        <v>15</v>
      </c>
      <c r="N37" s="1" t="s">
        <v>15</v>
      </c>
      <c r="O37" s="1" t="s">
        <v>15</v>
      </c>
      <c r="P37" s="1" t="s">
        <v>15</v>
      </c>
    </row>
    <row r="38" spans="1:16" x14ac:dyDescent="0.25">
      <c r="A38" s="75" t="s">
        <v>15</v>
      </c>
      <c r="B38" s="75" t="s">
        <v>15</v>
      </c>
      <c r="C38" s="75" t="s">
        <v>15</v>
      </c>
      <c r="D38" s="75" t="s">
        <v>15</v>
      </c>
      <c r="E38" s="75" t="s">
        <v>15</v>
      </c>
      <c r="F38" s="1" t="s">
        <v>15</v>
      </c>
      <c r="G38" s="1" t="s">
        <v>15</v>
      </c>
      <c r="H38" s="1" t="s">
        <v>15</v>
      </c>
      <c r="I38" s="1" t="s">
        <v>15</v>
      </c>
      <c r="J38" s="1" t="s">
        <v>15</v>
      </c>
      <c r="K38" s="1" t="s">
        <v>15</v>
      </c>
      <c r="L38" s="1" t="s">
        <v>15</v>
      </c>
      <c r="M38" s="1" t="s">
        <v>15</v>
      </c>
      <c r="N38" s="1" t="s">
        <v>15</v>
      </c>
      <c r="O38" s="1" t="s">
        <v>15</v>
      </c>
      <c r="P38" s="1" t="s">
        <v>15</v>
      </c>
    </row>
    <row r="39" spans="1:16" x14ac:dyDescent="0.25">
      <c r="A39" s="75" t="s">
        <v>15</v>
      </c>
      <c r="B39" s="75" t="s">
        <v>15</v>
      </c>
      <c r="C39" s="75" t="s">
        <v>15</v>
      </c>
      <c r="D39" s="75" t="s">
        <v>15</v>
      </c>
      <c r="E39" s="75" t="s">
        <v>15</v>
      </c>
      <c r="F39" s="1" t="s">
        <v>15</v>
      </c>
      <c r="G39" s="1" t="s">
        <v>15</v>
      </c>
      <c r="H39" s="1" t="s">
        <v>15</v>
      </c>
      <c r="I39" s="1" t="s">
        <v>15</v>
      </c>
      <c r="J39" s="1" t="s">
        <v>15</v>
      </c>
      <c r="K39" s="1" t="s">
        <v>15</v>
      </c>
      <c r="L39" s="1" t="s">
        <v>15</v>
      </c>
      <c r="M39" s="1" t="s">
        <v>15</v>
      </c>
      <c r="N39" s="1" t="s">
        <v>15</v>
      </c>
      <c r="O39" s="1" t="s">
        <v>15</v>
      </c>
      <c r="P39" s="1" t="s">
        <v>15</v>
      </c>
    </row>
    <row r="40" spans="1:16" x14ac:dyDescent="0.25">
      <c r="A40" s="75" t="s">
        <v>15</v>
      </c>
      <c r="B40" s="75" t="s">
        <v>15</v>
      </c>
      <c r="C40" s="75" t="s">
        <v>15</v>
      </c>
      <c r="D40" s="75" t="s">
        <v>15</v>
      </c>
      <c r="E40" s="75" t="s">
        <v>15</v>
      </c>
      <c r="F40" s="1" t="s">
        <v>15</v>
      </c>
      <c r="G40" s="1" t="s">
        <v>15</v>
      </c>
      <c r="H40" s="1" t="s">
        <v>15</v>
      </c>
      <c r="I40" s="1" t="s">
        <v>15</v>
      </c>
      <c r="J40" s="1" t="s">
        <v>15</v>
      </c>
      <c r="K40" s="1" t="s">
        <v>15</v>
      </c>
      <c r="L40" s="1" t="s">
        <v>15</v>
      </c>
      <c r="M40" s="1" t="s">
        <v>15</v>
      </c>
      <c r="N40" s="1" t="s">
        <v>15</v>
      </c>
      <c r="O40" s="1" t="s">
        <v>15</v>
      </c>
      <c r="P40" s="1" t="s">
        <v>15</v>
      </c>
    </row>
    <row r="41" spans="1:16" x14ac:dyDescent="0.25">
      <c r="A41" s="75" t="s">
        <v>15</v>
      </c>
      <c r="B41" s="75" t="s">
        <v>15</v>
      </c>
      <c r="C41" s="75" t="s">
        <v>15</v>
      </c>
      <c r="D41" s="75" t="s">
        <v>15</v>
      </c>
      <c r="E41" s="75" t="s">
        <v>15</v>
      </c>
      <c r="F41" s="1" t="s">
        <v>15</v>
      </c>
      <c r="G41" s="1" t="s">
        <v>15</v>
      </c>
      <c r="H41" s="1" t="s">
        <v>15</v>
      </c>
      <c r="I41" s="1" t="s">
        <v>15</v>
      </c>
      <c r="J41" s="1" t="s">
        <v>15</v>
      </c>
      <c r="K41" s="1" t="s">
        <v>15</v>
      </c>
      <c r="L41" s="1" t="s">
        <v>15</v>
      </c>
      <c r="M41" s="1" t="s">
        <v>15</v>
      </c>
      <c r="N41" s="1" t="s">
        <v>15</v>
      </c>
      <c r="O41" s="1" t="s">
        <v>15</v>
      </c>
      <c r="P41" s="1" t="s">
        <v>15</v>
      </c>
    </row>
    <row r="42" spans="1:16" x14ac:dyDescent="0.25">
      <c r="A42" s="75" t="s">
        <v>15</v>
      </c>
      <c r="B42" s="75" t="s">
        <v>15</v>
      </c>
      <c r="C42" s="75" t="s">
        <v>15</v>
      </c>
      <c r="D42" s="75" t="s">
        <v>15</v>
      </c>
      <c r="E42" s="75" t="s">
        <v>15</v>
      </c>
      <c r="F42" s="1" t="s">
        <v>15</v>
      </c>
      <c r="G42" s="1" t="s">
        <v>15</v>
      </c>
      <c r="H42" s="1" t="s">
        <v>15</v>
      </c>
      <c r="I42" s="1" t="s">
        <v>15</v>
      </c>
      <c r="J42" s="1" t="s">
        <v>15</v>
      </c>
      <c r="K42" s="1" t="s">
        <v>15</v>
      </c>
      <c r="L42" s="1" t="s">
        <v>15</v>
      </c>
      <c r="M42" s="1" t="s">
        <v>15</v>
      </c>
      <c r="N42" s="1" t="s">
        <v>15</v>
      </c>
      <c r="O42" s="1" t="s">
        <v>15</v>
      </c>
      <c r="P42" s="1" t="s">
        <v>15</v>
      </c>
    </row>
    <row r="43" spans="1:16" x14ac:dyDescent="0.25">
      <c r="A43" s="75" t="s">
        <v>15</v>
      </c>
      <c r="B43" s="75" t="s">
        <v>15</v>
      </c>
      <c r="C43" s="75" t="s">
        <v>15</v>
      </c>
      <c r="D43" s="75" t="s">
        <v>15</v>
      </c>
      <c r="E43" s="75" t="s">
        <v>15</v>
      </c>
      <c r="F43" s="1" t="s">
        <v>15</v>
      </c>
      <c r="G43" s="1" t="s">
        <v>15</v>
      </c>
      <c r="H43" s="1" t="s">
        <v>15</v>
      </c>
      <c r="I43" s="1" t="s">
        <v>15</v>
      </c>
      <c r="J43" s="1" t="s">
        <v>15</v>
      </c>
      <c r="K43" s="1" t="s">
        <v>15</v>
      </c>
      <c r="L43" s="1" t="s">
        <v>15</v>
      </c>
      <c r="M43" s="1" t="s">
        <v>15</v>
      </c>
      <c r="N43" s="1" t="s">
        <v>15</v>
      </c>
      <c r="O43" s="1" t="s">
        <v>15</v>
      </c>
      <c r="P43" s="1" t="s">
        <v>15</v>
      </c>
    </row>
    <row r="44" spans="1:16" x14ac:dyDescent="0.25">
      <c r="A44" s="75" t="s">
        <v>15</v>
      </c>
      <c r="B44" s="75" t="s">
        <v>15</v>
      </c>
      <c r="C44" s="75" t="s">
        <v>15</v>
      </c>
      <c r="D44" s="75" t="s">
        <v>15</v>
      </c>
      <c r="E44" s="75" t="s">
        <v>15</v>
      </c>
      <c r="F44" s="1" t="s">
        <v>15</v>
      </c>
      <c r="G44" s="1" t="s">
        <v>15</v>
      </c>
      <c r="H44" s="1" t="s">
        <v>15</v>
      </c>
      <c r="I44" s="1" t="s">
        <v>15</v>
      </c>
      <c r="J44" s="1" t="s">
        <v>15</v>
      </c>
      <c r="K44" s="1" t="s">
        <v>15</v>
      </c>
      <c r="L44" s="1" t="s">
        <v>15</v>
      </c>
      <c r="M44" s="1" t="s">
        <v>15</v>
      </c>
      <c r="N44" s="1" t="s">
        <v>15</v>
      </c>
      <c r="O44" s="1" t="s">
        <v>15</v>
      </c>
      <c r="P44" s="1" t="s">
        <v>15</v>
      </c>
    </row>
    <row r="45" spans="1:16" x14ac:dyDescent="0.25">
      <c r="A45" s="75" t="s">
        <v>15</v>
      </c>
      <c r="B45" s="75" t="s">
        <v>15</v>
      </c>
      <c r="C45" s="75" t="s">
        <v>15</v>
      </c>
      <c r="D45" s="75" t="s">
        <v>15</v>
      </c>
      <c r="E45" s="75" t="s">
        <v>15</v>
      </c>
      <c r="F45" s="1" t="s">
        <v>15</v>
      </c>
      <c r="G45" s="1" t="s">
        <v>15</v>
      </c>
      <c r="H45" s="1" t="s">
        <v>15</v>
      </c>
      <c r="I45" s="1" t="s">
        <v>15</v>
      </c>
      <c r="J45" s="1" t="s">
        <v>15</v>
      </c>
      <c r="K45" s="1" t="s">
        <v>15</v>
      </c>
      <c r="L45" s="1" t="s">
        <v>15</v>
      </c>
      <c r="M45" s="1" t="s">
        <v>15</v>
      </c>
      <c r="N45" s="1" t="s">
        <v>15</v>
      </c>
      <c r="O45" s="1" t="s">
        <v>15</v>
      </c>
      <c r="P45" s="1" t="s">
        <v>15</v>
      </c>
    </row>
    <row r="46" spans="1:16" x14ac:dyDescent="0.25">
      <c r="A46" s="75" t="s">
        <v>15</v>
      </c>
      <c r="B46" s="75" t="s">
        <v>15</v>
      </c>
      <c r="C46" s="75" t="s">
        <v>15</v>
      </c>
      <c r="D46" s="75" t="s">
        <v>15</v>
      </c>
      <c r="E46" s="75" t="s">
        <v>15</v>
      </c>
      <c r="F46" s="1" t="s">
        <v>15</v>
      </c>
      <c r="G46" s="1" t="s">
        <v>15</v>
      </c>
      <c r="H46" s="1" t="s">
        <v>15</v>
      </c>
      <c r="I46" s="1" t="s">
        <v>15</v>
      </c>
      <c r="J46" s="1" t="s">
        <v>15</v>
      </c>
      <c r="K46" s="1" t="s">
        <v>15</v>
      </c>
      <c r="L46" s="1" t="s">
        <v>15</v>
      </c>
      <c r="M46" s="1" t="s">
        <v>15</v>
      </c>
      <c r="N46" s="1" t="s">
        <v>15</v>
      </c>
      <c r="O46" s="1" t="s">
        <v>15</v>
      </c>
      <c r="P46" s="1" t="s">
        <v>15</v>
      </c>
    </row>
    <row r="47" spans="1:16" x14ac:dyDescent="0.25">
      <c r="A47" s="75" t="s">
        <v>15</v>
      </c>
      <c r="B47" s="75" t="s">
        <v>15</v>
      </c>
      <c r="C47" s="75" t="s">
        <v>15</v>
      </c>
      <c r="D47" s="75" t="s">
        <v>15</v>
      </c>
      <c r="E47" s="75" t="s">
        <v>15</v>
      </c>
      <c r="F47" s="1" t="s">
        <v>15</v>
      </c>
      <c r="G47" s="1" t="s">
        <v>15</v>
      </c>
      <c r="H47" s="1" t="s">
        <v>15</v>
      </c>
      <c r="I47" s="1" t="s">
        <v>15</v>
      </c>
      <c r="J47" s="1" t="s">
        <v>15</v>
      </c>
      <c r="K47" s="1" t="s">
        <v>15</v>
      </c>
      <c r="L47" s="1" t="s">
        <v>15</v>
      </c>
      <c r="M47" s="1" t="s">
        <v>15</v>
      </c>
      <c r="N47" s="1" t="s">
        <v>15</v>
      </c>
      <c r="O47" s="1" t="s">
        <v>15</v>
      </c>
      <c r="P47" s="1" t="s">
        <v>15</v>
      </c>
    </row>
    <row r="48" spans="1:16" x14ac:dyDescent="0.25">
      <c r="A48" s="75" t="s">
        <v>15</v>
      </c>
      <c r="B48" s="75" t="s">
        <v>15</v>
      </c>
      <c r="C48" s="75" t="s">
        <v>15</v>
      </c>
      <c r="D48" s="75" t="s">
        <v>15</v>
      </c>
      <c r="E48" s="75" t="s">
        <v>15</v>
      </c>
      <c r="F48" s="1" t="s">
        <v>15</v>
      </c>
      <c r="G48" s="1" t="s">
        <v>15</v>
      </c>
      <c r="H48" s="1" t="s">
        <v>15</v>
      </c>
      <c r="I48" s="1" t="s">
        <v>15</v>
      </c>
      <c r="J48" s="1" t="s">
        <v>15</v>
      </c>
      <c r="K48" s="1" t="s">
        <v>15</v>
      </c>
      <c r="L48" s="1" t="s">
        <v>15</v>
      </c>
      <c r="M48" s="1" t="s">
        <v>15</v>
      </c>
      <c r="N48" s="1" t="s">
        <v>15</v>
      </c>
      <c r="O48" s="1" t="s">
        <v>15</v>
      </c>
      <c r="P48" s="1" t="s">
        <v>15</v>
      </c>
    </row>
    <row r="49" spans="1:16" x14ac:dyDescent="0.25">
      <c r="A49" s="75" t="s">
        <v>15</v>
      </c>
      <c r="B49" s="75" t="s">
        <v>15</v>
      </c>
      <c r="C49" s="75" t="s">
        <v>15</v>
      </c>
      <c r="D49" s="75" t="s">
        <v>15</v>
      </c>
      <c r="E49" s="75" t="s">
        <v>15</v>
      </c>
      <c r="F49" s="1" t="s">
        <v>15</v>
      </c>
      <c r="G49" s="1" t="s">
        <v>15</v>
      </c>
      <c r="H49" s="1" t="s">
        <v>15</v>
      </c>
      <c r="I49" s="1" t="s">
        <v>15</v>
      </c>
      <c r="J49" s="1" t="s">
        <v>15</v>
      </c>
      <c r="K49" s="1" t="s">
        <v>15</v>
      </c>
      <c r="L49" s="1" t="s">
        <v>15</v>
      </c>
      <c r="M49" s="1" t="s">
        <v>15</v>
      </c>
      <c r="N49" s="1" t="s">
        <v>15</v>
      </c>
      <c r="O49" s="1" t="s">
        <v>15</v>
      </c>
      <c r="P49" s="1" t="s">
        <v>15</v>
      </c>
    </row>
    <row r="50" spans="1:16" x14ac:dyDescent="0.25">
      <c r="A50" s="75" t="s">
        <v>15</v>
      </c>
      <c r="B50" s="75" t="s">
        <v>15</v>
      </c>
      <c r="C50" s="75" t="s">
        <v>15</v>
      </c>
      <c r="D50" s="75" t="s">
        <v>15</v>
      </c>
      <c r="E50" s="75" t="s">
        <v>15</v>
      </c>
      <c r="F50" s="1" t="s">
        <v>15</v>
      </c>
      <c r="G50" s="1" t="s">
        <v>15</v>
      </c>
      <c r="H50" s="1" t="s">
        <v>15</v>
      </c>
      <c r="I50" s="1" t="s">
        <v>15</v>
      </c>
      <c r="J50" s="1" t="s">
        <v>15</v>
      </c>
      <c r="K50" s="1" t="s">
        <v>15</v>
      </c>
      <c r="L50" s="1" t="s">
        <v>15</v>
      </c>
      <c r="M50" s="1" t="s">
        <v>15</v>
      </c>
      <c r="N50" s="1" t="s">
        <v>15</v>
      </c>
      <c r="O50" s="1" t="s">
        <v>15</v>
      </c>
      <c r="P50" s="1" t="s">
        <v>15</v>
      </c>
    </row>
    <row r="51" spans="1:16" x14ac:dyDescent="0.25">
      <c r="A51" s="75" t="s">
        <v>15</v>
      </c>
      <c r="B51" s="75" t="s">
        <v>15</v>
      </c>
      <c r="C51" s="75" t="s">
        <v>15</v>
      </c>
      <c r="D51" s="75" t="s">
        <v>15</v>
      </c>
      <c r="E51" s="75" t="s">
        <v>15</v>
      </c>
      <c r="F51" s="1" t="s">
        <v>15</v>
      </c>
      <c r="G51" s="1" t="s">
        <v>15</v>
      </c>
      <c r="H51" s="1" t="s">
        <v>15</v>
      </c>
      <c r="I51" s="1" t="s">
        <v>15</v>
      </c>
      <c r="J51" s="1" t="s">
        <v>15</v>
      </c>
      <c r="K51" s="1" t="s">
        <v>15</v>
      </c>
      <c r="L51" s="1" t="s">
        <v>15</v>
      </c>
      <c r="M51" s="1" t="s">
        <v>15</v>
      </c>
      <c r="N51" s="1" t="s">
        <v>15</v>
      </c>
      <c r="O51" s="1" t="s">
        <v>15</v>
      </c>
      <c r="P51" s="1" t="s">
        <v>15</v>
      </c>
    </row>
    <row r="52" spans="1:16" x14ac:dyDescent="0.25">
      <c r="A52" s="75" t="s">
        <v>15</v>
      </c>
      <c r="B52" s="75" t="s">
        <v>15</v>
      </c>
      <c r="C52" s="75" t="s">
        <v>15</v>
      </c>
      <c r="D52" s="75" t="s">
        <v>15</v>
      </c>
      <c r="E52" s="75" t="s">
        <v>15</v>
      </c>
      <c r="F52" s="1" t="s">
        <v>15</v>
      </c>
      <c r="G52" s="1" t="s">
        <v>15</v>
      </c>
      <c r="H52" s="1" t="s">
        <v>15</v>
      </c>
      <c r="I52" s="1" t="s">
        <v>15</v>
      </c>
      <c r="J52" s="1" t="s">
        <v>15</v>
      </c>
      <c r="K52" s="1" t="s">
        <v>15</v>
      </c>
      <c r="L52" s="1" t="s">
        <v>15</v>
      </c>
      <c r="M52" s="1" t="s">
        <v>15</v>
      </c>
      <c r="N52" s="1" t="s">
        <v>15</v>
      </c>
      <c r="O52" s="1" t="s">
        <v>15</v>
      </c>
      <c r="P52" s="1" t="s">
        <v>15</v>
      </c>
    </row>
    <row r="53" spans="1:16" x14ac:dyDescent="0.25">
      <c r="A53" s="75" t="s">
        <v>15</v>
      </c>
      <c r="B53" s="75" t="s">
        <v>15</v>
      </c>
      <c r="C53" s="75" t="s">
        <v>15</v>
      </c>
      <c r="D53" s="75" t="s">
        <v>15</v>
      </c>
      <c r="E53" s="75" t="s">
        <v>15</v>
      </c>
      <c r="F53" s="1" t="s">
        <v>15</v>
      </c>
      <c r="G53" s="1" t="s">
        <v>15</v>
      </c>
      <c r="H53" s="1" t="s">
        <v>15</v>
      </c>
      <c r="I53" s="1" t="s">
        <v>15</v>
      </c>
      <c r="J53" s="1" t="s">
        <v>15</v>
      </c>
      <c r="K53" s="1" t="s">
        <v>15</v>
      </c>
      <c r="L53" s="1" t="s">
        <v>15</v>
      </c>
      <c r="M53" s="1" t="s">
        <v>15</v>
      </c>
      <c r="N53" s="1" t="s">
        <v>15</v>
      </c>
      <c r="O53" s="1" t="s">
        <v>15</v>
      </c>
      <c r="P53" s="1" t="s">
        <v>15</v>
      </c>
    </row>
    <row r="54" spans="1:16" x14ac:dyDescent="0.25">
      <c r="A54" s="75" t="s">
        <v>15</v>
      </c>
      <c r="B54" s="75" t="s">
        <v>15</v>
      </c>
      <c r="C54" s="75" t="s">
        <v>15</v>
      </c>
      <c r="D54" s="75" t="s">
        <v>15</v>
      </c>
      <c r="E54" s="75" t="s">
        <v>15</v>
      </c>
      <c r="F54" s="1" t="s">
        <v>15</v>
      </c>
      <c r="G54" s="1" t="s">
        <v>15</v>
      </c>
      <c r="H54" s="1" t="s">
        <v>15</v>
      </c>
      <c r="I54" s="1" t="s">
        <v>15</v>
      </c>
      <c r="J54" s="1" t="s">
        <v>15</v>
      </c>
      <c r="K54" s="1" t="s">
        <v>15</v>
      </c>
      <c r="L54" s="1" t="s">
        <v>15</v>
      </c>
      <c r="M54" s="1" t="s">
        <v>15</v>
      </c>
      <c r="N54" s="1" t="s">
        <v>15</v>
      </c>
      <c r="O54" s="1" t="s">
        <v>15</v>
      </c>
      <c r="P54" s="1" t="s">
        <v>15</v>
      </c>
    </row>
    <row r="55" spans="1:16" x14ac:dyDescent="0.25">
      <c r="A55" s="75" t="s">
        <v>15</v>
      </c>
      <c r="B55" s="75" t="s">
        <v>15</v>
      </c>
      <c r="C55" s="75" t="s">
        <v>15</v>
      </c>
      <c r="D55" s="75" t="s">
        <v>15</v>
      </c>
      <c r="E55" s="75" t="s">
        <v>15</v>
      </c>
      <c r="F55" s="1" t="s">
        <v>15</v>
      </c>
      <c r="G55" s="1" t="s">
        <v>15</v>
      </c>
      <c r="H55" s="1" t="s">
        <v>15</v>
      </c>
      <c r="I55" s="1" t="s">
        <v>15</v>
      </c>
      <c r="J55" s="1" t="s">
        <v>15</v>
      </c>
      <c r="K55" s="1" t="s">
        <v>15</v>
      </c>
      <c r="L55" s="1" t="s">
        <v>15</v>
      </c>
      <c r="M55" s="1" t="s">
        <v>15</v>
      </c>
      <c r="N55" s="1" t="s">
        <v>15</v>
      </c>
      <c r="O55" s="1" t="s">
        <v>15</v>
      </c>
      <c r="P55" s="1" t="s">
        <v>15</v>
      </c>
    </row>
    <row r="56" spans="1:16" x14ac:dyDescent="0.25">
      <c r="A56" s="75" t="s">
        <v>15</v>
      </c>
      <c r="B56" s="75" t="s">
        <v>15</v>
      </c>
      <c r="C56" s="75" t="s">
        <v>15</v>
      </c>
      <c r="D56" s="75" t="s">
        <v>15</v>
      </c>
      <c r="E56" s="75" t="s">
        <v>15</v>
      </c>
      <c r="F56" s="1" t="s">
        <v>15</v>
      </c>
      <c r="G56" s="1" t="s">
        <v>15</v>
      </c>
      <c r="H56" s="1" t="s">
        <v>15</v>
      </c>
      <c r="I56" s="1" t="s">
        <v>15</v>
      </c>
      <c r="J56" s="1" t="s">
        <v>15</v>
      </c>
      <c r="K56" s="1" t="s">
        <v>15</v>
      </c>
      <c r="L56" s="1" t="s">
        <v>15</v>
      </c>
      <c r="M56" s="1" t="s">
        <v>15</v>
      </c>
      <c r="N56" s="1" t="s">
        <v>15</v>
      </c>
      <c r="O56" s="1" t="s">
        <v>15</v>
      </c>
      <c r="P56" s="1" t="s">
        <v>15</v>
      </c>
    </row>
    <row r="57" spans="1:16" x14ac:dyDescent="0.25">
      <c r="A57" s="75" t="s">
        <v>15</v>
      </c>
      <c r="B57" s="75" t="s">
        <v>15</v>
      </c>
      <c r="C57" s="75" t="s">
        <v>15</v>
      </c>
      <c r="D57" s="75" t="s">
        <v>15</v>
      </c>
      <c r="E57" s="75" t="s">
        <v>15</v>
      </c>
      <c r="F57" s="1" t="s">
        <v>15</v>
      </c>
      <c r="G57" s="1" t="s">
        <v>15</v>
      </c>
      <c r="H57" s="1" t="s">
        <v>15</v>
      </c>
      <c r="I57" s="1" t="s">
        <v>15</v>
      </c>
      <c r="J57" s="1" t="s">
        <v>15</v>
      </c>
      <c r="K57" s="1" t="s">
        <v>15</v>
      </c>
      <c r="L57" s="1" t="s">
        <v>15</v>
      </c>
      <c r="M57" s="1" t="s">
        <v>15</v>
      </c>
      <c r="N57" s="1" t="s">
        <v>15</v>
      </c>
      <c r="O57" s="1" t="s">
        <v>15</v>
      </c>
      <c r="P57" s="1" t="s">
        <v>15</v>
      </c>
    </row>
    <row r="58" spans="1:16" x14ac:dyDescent="0.25">
      <c r="A58" s="75" t="s">
        <v>15</v>
      </c>
      <c r="B58" s="75" t="s">
        <v>15</v>
      </c>
      <c r="C58" s="75" t="s">
        <v>15</v>
      </c>
      <c r="D58" s="75" t="s">
        <v>15</v>
      </c>
      <c r="E58" s="75" t="s">
        <v>15</v>
      </c>
      <c r="F58" s="1" t="s">
        <v>15</v>
      </c>
      <c r="G58" s="1" t="s">
        <v>15</v>
      </c>
      <c r="H58" s="1" t="s">
        <v>15</v>
      </c>
      <c r="I58" s="1" t="s">
        <v>15</v>
      </c>
      <c r="J58" s="1" t="s">
        <v>15</v>
      </c>
      <c r="K58" s="1" t="s">
        <v>15</v>
      </c>
      <c r="L58" s="1" t="s">
        <v>15</v>
      </c>
      <c r="M58" s="1" t="s">
        <v>15</v>
      </c>
      <c r="N58" s="1" t="s">
        <v>15</v>
      </c>
      <c r="O58" s="1" t="s">
        <v>15</v>
      </c>
      <c r="P58" s="1" t="s">
        <v>15</v>
      </c>
    </row>
    <row r="59" spans="1:16" x14ac:dyDescent="0.25">
      <c r="A59" s="75" t="s">
        <v>15</v>
      </c>
      <c r="B59" s="75" t="s">
        <v>15</v>
      </c>
      <c r="C59" s="75" t="s">
        <v>15</v>
      </c>
      <c r="D59" s="75" t="s">
        <v>15</v>
      </c>
      <c r="E59" s="75" t="s">
        <v>15</v>
      </c>
      <c r="F59" s="1" t="s">
        <v>15</v>
      </c>
      <c r="G59" s="1" t="s">
        <v>15</v>
      </c>
      <c r="H59" s="1" t="s">
        <v>15</v>
      </c>
      <c r="I59" s="1" t="s">
        <v>15</v>
      </c>
      <c r="J59" s="1" t="s">
        <v>15</v>
      </c>
      <c r="K59" s="1" t="s">
        <v>15</v>
      </c>
      <c r="L59" s="1" t="s">
        <v>15</v>
      </c>
      <c r="M59" s="1" t="s">
        <v>15</v>
      </c>
      <c r="N59" s="1" t="s">
        <v>15</v>
      </c>
      <c r="O59" s="1" t="s">
        <v>15</v>
      </c>
      <c r="P59" s="1" t="s">
        <v>15</v>
      </c>
    </row>
    <row r="60" spans="1:16" x14ac:dyDescent="0.25">
      <c r="A60" s="75" t="s">
        <v>15</v>
      </c>
      <c r="B60" s="75" t="s">
        <v>15</v>
      </c>
      <c r="C60" s="75" t="s">
        <v>15</v>
      </c>
      <c r="D60" s="75" t="s">
        <v>15</v>
      </c>
      <c r="E60" s="75" t="s">
        <v>15</v>
      </c>
      <c r="F60" s="1" t="s">
        <v>15</v>
      </c>
      <c r="G60" s="1" t="s">
        <v>15</v>
      </c>
      <c r="H60" s="1" t="s">
        <v>15</v>
      </c>
      <c r="I60" s="1" t="s">
        <v>15</v>
      </c>
      <c r="J60" s="1" t="s">
        <v>15</v>
      </c>
      <c r="K60" s="1" t="s">
        <v>15</v>
      </c>
      <c r="L60" s="1" t="s">
        <v>15</v>
      </c>
      <c r="M60" s="1" t="s">
        <v>15</v>
      </c>
      <c r="N60" s="1" t="s">
        <v>15</v>
      </c>
      <c r="O60" s="1" t="s">
        <v>15</v>
      </c>
      <c r="P60" s="1" t="s">
        <v>15</v>
      </c>
    </row>
    <row r="61" spans="1:16" x14ac:dyDescent="0.25">
      <c r="A61" s="75" t="s">
        <v>15</v>
      </c>
      <c r="B61" s="75" t="s">
        <v>15</v>
      </c>
      <c r="C61" s="75" t="s">
        <v>15</v>
      </c>
      <c r="D61" s="75" t="s">
        <v>15</v>
      </c>
      <c r="E61" s="75" t="s">
        <v>15</v>
      </c>
      <c r="F61" s="1" t="s">
        <v>15</v>
      </c>
      <c r="G61" s="1" t="s">
        <v>15</v>
      </c>
      <c r="H61" s="1" t="s">
        <v>15</v>
      </c>
      <c r="I61" s="1" t="s">
        <v>15</v>
      </c>
      <c r="J61" s="1" t="s">
        <v>15</v>
      </c>
      <c r="K61" s="1" t="s">
        <v>15</v>
      </c>
      <c r="L61" s="1" t="s">
        <v>15</v>
      </c>
      <c r="M61" s="1" t="s">
        <v>15</v>
      </c>
      <c r="N61" s="1" t="s">
        <v>15</v>
      </c>
      <c r="O61" s="1" t="s">
        <v>15</v>
      </c>
      <c r="P61" s="1" t="s">
        <v>15</v>
      </c>
    </row>
    <row r="62" spans="1:16" x14ac:dyDescent="0.25">
      <c r="A62" s="75" t="s">
        <v>15</v>
      </c>
      <c r="B62" s="75" t="s">
        <v>15</v>
      </c>
      <c r="C62" s="75" t="s">
        <v>15</v>
      </c>
      <c r="D62" s="75" t="s">
        <v>15</v>
      </c>
      <c r="E62" s="75" t="s">
        <v>15</v>
      </c>
      <c r="F62" s="1" t="s">
        <v>15</v>
      </c>
      <c r="G62" s="1" t="s">
        <v>15</v>
      </c>
      <c r="H62" s="1" t="s">
        <v>15</v>
      </c>
      <c r="I62" s="1" t="s">
        <v>15</v>
      </c>
      <c r="J62" s="1" t="s">
        <v>15</v>
      </c>
      <c r="K62" s="1" t="s">
        <v>15</v>
      </c>
      <c r="L62" s="1" t="s">
        <v>15</v>
      </c>
      <c r="M62" s="1" t="s">
        <v>15</v>
      </c>
      <c r="N62" s="1" t="s">
        <v>15</v>
      </c>
      <c r="O62" s="1" t="s">
        <v>15</v>
      </c>
      <c r="P62" s="1" t="s">
        <v>15</v>
      </c>
    </row>
    <row r="63" spans="1:16" x14ac:dyDescent="0.25">
      <c r="A63" s="75" t="s">
        <v>15</v>
      </c>
      <c r="B63" s="75" t="s">
        <v>15</v>
      </c>
      <c r="C63" s="75" t="s">
        <v>15</v>
      </c>
      <c r="D63" s="75" t="s">
        <v>15</v>
      </c>
      <c r="E63" s="75" t="s">
        <v>15</v>
      </c>
      <c r="F63" s="1" t="s">
        <v>15</v>
      </c>
      <c r="G63" s="1" t="s">
        <v>15</v>
      </c>
      <c r="H63" s="1" t="s">
        <v>15</v>
      </c>
      <c r="I63" s="1" t="s">
        <v>15</v>
      </c>
      <c r="J63" s="1" t="s">
        <v>15</v>
      </c>
      <c r="K63" s="1" t="s">
        <v>15</v>
      </c>
      <c r="L63" s="1" t="s">
        <v>15</v>
      </c>
      <c r="M63" s="1" t="s">
        <v>15</v>
      </c>
      <c r="N63" s="1" t="s">
        <v>15</v>
      </c>
      <c r="O63" s="1" t="s">
        <v>15</v>
      </c>
      <c r="P63" s="1" t="s">
        <v>15</v>
      </c>
    </row>
    <row r="64" spans="1:16" x14ac:dyDescent="0.25">
      <c r="A64" s="75" t="s">
        <v>15</v>
      </c>
      <c r="B64" s="75" t="s">
        <v>15</v>
      </c>
      <c r="C64" s="75" t="s">
        <v>15</v>
      </c>
      <c r="D64" s="75" t="s">
        <v>15</v>
      </c>
      <c r="E64" s="75" t="s">
        <v>15</v>
      </c>
      <c r="F64" s="1" t="s">
        <v>15</v>
      </c>
      <c r="G64" s="1" t="s">
        <v>15</v>
      </c>
      <c r="H64" s="1" t="s">
        <v>15</v>
      </c>
      <c r="I64" s="1" t="s">
        <v>15</v>
      </c>
      <c r="J64" s="1" t="s">
        <v>15</v>
      </c>
      <c r="K64" s="1" t="s">
        <v>15</v>
      </c>
      <c r="L64" s="1" t="s">
        <v>15</v>
      </c>
      <c r="M64" s="1" t="s">
        <v>15</v>
      </c>
      <c r="N64" s="1" t="s">
        <v>15</v>
      </c>
      <c r="O64" s="1" t="s">
        <v>15</v>
      </c>
      <c r="P64" s="1" t="s">
        <v>15</v>
      </c>
    </row>
    <row r="65" spans="1:16" x14ac:dyDescent="0.25">
      <c r="A65" s="75" t="s">
        <v>15</v>
      </c>
      <c r="B65" s="75" t="s">
        <v>15</v>
      </c>
      <c r="C65" s="1" t="s">
        <v>15</v>
      </c>
      <c r="D65" s="1" t="s">
        <v>15</v>
      </c>
      <c r="E65" s="1" t="s">
        <v>15</v>
      </c>
      <c r="F65" s="1" t="s">
        <v>15</v>
      </c>
      <c r="G65" s="1" t="s">
        <v>15</v>
      </c>
      <c r="H65" s="1" t="s">
        <v>15</v>
      </c>
      <c r="I65" s="1" t="s">
        <v>15</v>
      </c>
      <c r="J65" s="1" t="s">
        <v>15</v>
      </c>
      <c r="K65" s="1" t="s">
        <v>15</v>
      </c>
      <c r="L65" s="1" t="s">
        <v>15</v>
      </c>
      <c r="M65" s="1" t="s">
        <v>15</v>
      </c>
      <c r="N65" s="1" t="s">
        <v>15</v>
      </c>
      <c r="O65" s="1" t="s">
        <v>15</v>
      </c>
      <c r="P65" s="1" t="s">
        <v>15</v>
      </c>
    </row>
    <row r="66" spans="1:16" x14ac:dyDescent="0.25">
      <c r="A66" s="75" t="s">
        <v>15</v>
      </c>
      <c r="B66" s="75" t="s">
        <v>15</v>
      </c>
      <c r="C66" s="1" t="s">
        <v>15</v>
      </c>
      <c r="D66" s="1" t="s">
        <v>15</v>
      </c>
      <c r="E66" s="1" t="s">
        <v>15</v>
      </c>
      <c r="F66" s="1" t="s">
        <v>15</v>
      </c>
      <c r="G66" s="1" t="s">
        <v>15</v>
      </c>
      <c r="H66" s="1" t="s">
        <v>15</v>
      </c>
      <c r="I66" s="1" t="s">
        <v>15</v>
      </c>
      <c r="J66" s="1" t="s">
        <v>15</v>
      </c>
      <c r="K66" s="1" t="s">
        <v>15</v>
      </c>
      <c r="L66" s="1" t="s">
        <v>15</v>
      </c>
      <c r="M66" s="1" t="s">
        <v>15</v>
      </c>
      <c r="N66" s="1" t="s">
        <v>15</v>
      </c>
      <c r="O66" s="1" t="s">
        <v>15</v>
      </c>
      <c r="P66" s="1" t="s">
        <v>15</v>
      </c>
    </row>
    <row r="67" spans="1:16" x14ac:dyDescent="0.25">
      <c r="A67" s="75" t="s">
        <v>15</v>
      </c>
      <c r="B67" s="75" t="s">
        <v>15</v>
      </c>
      <c r="C67" s="1" t="s">
        <v>15</v>
      </c>
      <c r="D67" s="1" t="s">
        <v>15</v>
      </c>
      <c r="E67" s="1" t="s">
        <v>15</v>
      </c>
      <c r="F67" s="1" t="s">
        <v>15</v>
      </c>
      <c r="G67" s="1" t="s">
        <v>15</v>
      </c>
      <c r="H67" s="1" t="s">
        <v>15</v>
      </c>
      <c r="I67" s="1" t="s">
        <v>15</v>
      </c>
      <c r="J67" s="1" t="s">
        <v>15</v>
      </c>
      <c r="K67" s="1" t="s">
        <v>15</v>
      </c>
      <c r="L67" s="1" t="s">
        <v>15</v>
      </c>
      <c r="M67" s="1" t="s">
        <v>15</v>
      </c>
      <c r="N67" s="1" t="s">
        <v>15</v>
      </c>
      <c r="O67" s="1" t="s">
        <v>15</v>
      </c>
      <c r="P67" s="1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ted</vt:lpstr>
      <vt:lpstr>meta</vt:lpstr>
      <vt:lpstr>data</vt:lpstr>
      <vt:lpstr>m</vt:lpstr>
      <vt:lpstr>Ancrage_résultats</vt:lpstr>
      <vt:lpstr>Classement_TED</vt:lpstr>
      <vt:lpstr>Id_match</vt:lpstr>
      <vt:lpstr>Nb_résultats</vt:lpstr>
      <vt:lpstr>Places</vt:lpstr>
      <vt:lpstr>Résult_enr</vt:lpstr>
      <vt:lpstr>ted!Zone_d_impression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2022-11-27T22:29:36Z</cp:lastPrinted>
  <dcterms:created xsi:type="dcterms:W3CDTF">2008-10-15T16:12:49Z</dcterms:created>
  <dcterms:modified xsi:type="dcterms:W3CDTF">2026-01-07T18:25:12Z</dcterms:modified>
</cp:coreProperties>
</file>