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6F86994D-3370-4827-A4E2-592AA881902D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2" r:id="rId2"/>
    <sheet name="data" sheetId="43" r:id="rId3"/>
    <sheet name="m" sheetId="44" r:id="rId4"/>
  </sheets>
  <definedNames>
    <definedName name="Ancrage_résultats">ted!$AA$69</definedName>
    <definedName name="Classement_TED">ted!$BA$136</definedName>
    <definedName name="Id_match">ted!$AA$70:$AA$132</definedName>
    <definedName name="Nb_résultats">ted!$EI$134</definedName>
    <definedName name="Places">ted!$AA$136</definedName>
    <definedName name="Résult_enr">ted!$EI$133</definedName>
    <definedName name="_xlnm.Print_Area" localSheetId="0">ted!$A1:$K134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40" l="1"/>
  <c r="D132" i="40"/>
  <c r="C132" i="40"/>
  <c r="K131" i="40"/>
  <c r="J131" i="40"/>
  <c r="F131" i="40"/>
  <c r="E131" i="40"/>
  <c r="K130" i="40"/>
  <c r="E130" i="40"/>
  <c r="D130" i="40"/>
  <c r="C130" i="40"/>
  <c r="J129" i="40"/>
  <c r="G129" i="40"/>
  <c r="F128" i="40"/>
  <c r="E128" i="40"/>
  <c r="D128" i="40"/>
  <c r="C128" i="40"/>
  <c r="F127" i="40"/>
  <c r="E127" i="40"/>
  <c r="E126" i="40"/>
  <c r="D126" i="40"/>
  <c r="C126" i="40"/>
  <c r="H125" i="40"/>
  <c r="E124" i="40"/>
  <c r="D124" i="40"/>
  <c r="C124" i="40"/>
  <c r="G123" i="40"/>
  <c r="F123" i="40"/>
  <c r="E123" i="40"/>
  <c r="E122" i="40"/>
  <c r="D122" i="40"/>
  <c r="C122" i="40"/>
  <c r="G121" i="40"/>
  <c r="K120" i="40"/>
  <c r="F120" i="40"/>
  <c r="E120" i="40"/>
  <c r="D120" i="40"/>
  <c r="C120" i="40"/>
  <c r="F119" i="40"/>
  <c r="E119" i="40"/>
  <c r="E118" i="40"/>
  <c r="D118" i="40"/>
  <c r="C118" i="40"/>
  <c r="I117" i="40"/>
  <c r="E116" i="40"/>
  <c r="D116" i="40"/>
  <c r="C116" i="40"/>
  <c r="F115" i="40"/>
  <c r="E115" i="40"/>
  <c r="E114" i="40"/>
  <c r="D114" i="40"/>
  <c r="C114" i="40"/>
  <c r="G113" i="40"/>
  <c r="F112" i="40"/>
  <c r="E112" i="40"/>
  <c r="D112" i="40"/>
  <c r="C112" i="40"/>
  <c r="H111" i="40"/>
  <c r="F111" i="40"/>
  <c r="E111" i="40"/>
  <c r="E110" i="40"/>
  <c r="D110" i="40"/>
  <c r="C110" i="40"/>
  <c r="H109" i="40"/>
  <c r="G108" i="40"/>
  <c r="E108" i="40"/>
  <c r="D108" i="40"/>
  <c r="C108" i="40"/>
  <c r="F107" i="40"/>
  <c r="E107" i="40"/>
  <c r="G106" i="40"/>
  <c r="E106" i="40"/>
  <c r="D106" i="40"/>
  <c r="C106" i="40"/>
  <c r="F104" i="40"/>
  <c r="E104" i="40"/>
  <c r="D104" i="40"/>
  <c r="C104" i="40"/>
  <c r="F103" i="40"/>
  <c r="E103" i="40"/>
  <c r="E102" i="40"/>
  <c r="D102" i="40"/>
  <c r="C102" i="40"/>
  <c r="J101" i="40"/>
  <c r="E100" i="40"/>
  <c r="D100" i="40"/>
  <c r="C100" i="40"/>
  <c r="F99" i="40"/>
  <c r="E99" i="40"/>
  <c r="E98" i="40"/>
  <c r="D98" i="40"/>
  <c r="C98" i="40"/>
  <c r="G97" i="40"/>
  <c r="F96" i="40"/>
  <c r="E96" i="40"/>
  <c r="D96" i="40"/>
  <c r="C96" i="40"/>
  <c r="F95" i="40"/>
  <c r="E95" i="40"/>
  <c r="E94" i="40"/>
  <c r="D94" i="40"/>
  <c r="C94" i="40"/>
  <c r="H93" i="40"/>
  <c r="E92" i="40"/>
  <c r="D92" i="40"/>
  <c r="C92" i="40"/>
  <c r="G91" i="40"/>
  <c r="F91" i="40"/>
  <c r="E91" i="40"/>
  <c r="I90" i="40"/>
  <c r="E90" i="40"/>
  <c r="D90" i="40"/>
  <c r="C90" i="40"/>
  <c r="G89" i="40"/>
  <c r="F88" i="40"/>
  <c r="E88" i="40"/>
  <c r="D88" i="40"/>
  <c r="C88" i="40"/>
  <c r="F87" i="40"/>
  <c r="E87" i="40"/>
  <c r="E86" i="40"/>
  <c r="D86" i="40"/>
  <c r="C86" i="40"/>
  <c r="I85" i="40"/>
  <c r="E84" i="40"/>
  <c r="D84" i="40"/>
  <c r="C84" i="40"/>
  <c r="F83" i="40"/>
  <c r="E83" i="40"/>
  <c r="E82" i="40"/>
  <c r="D82" i="40"/>
  <c r="C82" i="40"/>
  <c r="G81" i="40"/>
  <c r="H80" i="40"/>
  <c r="F80" i="40"/>
  <c r="E80" i="40"/>
  <c r="D80" i="40"/>
  <c r="C80" i="40"/>
  <c r="F79" i="40"/>
  <c r="E79" i="40"/>
  <c r="E78" i="40"/>
  <c r="D78" i="40"/>
  <c r="C78" i="40"/>
  <c r="H77" i="40"/>
  <c r="E76" i="40"/>
  <c r="D76" i="40"/>
  <c r="C76" i="40"/>
  <c r="G75" i="40"/>
  <c r="F75" i="40"/>
  <c r="E75" i="40"/>
  <c r="E74" i="40"/>
  <c r="D74" i="40"/>
  <c r="C74" i="40"/>
  <c r="G73" i="40"/>
  <c r="F72" i="40"/>
  <c r="E72" i="40"/>
  <c r="D72" i="40"/>
  <c r="C72" i="40"/>
  <c r="F71" i="40"/>
  <c r="E71" i="40"/>
  <c r="E70" i="40"/>
  <c r="D70" i="40"/>
  <c r="C70" i="40"/>
  <c r="K69" i="40"/>
  <c r="E68" i="40"/>
  <c r="D68" i="40"/>
  <c r="C68" i="40"/>
  <c r="F67" i="40"/>
  <c r="E67" i="40"/>
  <c r="E66" i="40"/>
  <c r="D66" i="40"/>
  <c r="C66" i="40"/>
  <c r="G65" i="40"/>
  <c r="F64" i="40"/>
  <c r="E64" i="40"/>
  <c r="D64" i="40"/>
  <c r="C64" i="40"/>
  <c r="F63" i="40"/>
  <c r="E63" i="40"/>
  <c r="E62" i="40"/>
  <c r="D62" i="40"/>
  <c r="C62" i="40"/>
  <c r="H61" i="40"/>
  <c r="E60" i="40"/>
  <c r="D60" i="40"/>
  <c r="C60" i="40"/>
  <c r="G59" i="40"/>
  <c r="F59" i="40"/>
  <c r="E59" i="40"/>
  <c r="E58" i="40"/>
  <c r="D58" i="40"/>
  <c r="C58" i="40"/>
  <c r="G57" i="40"/>
  <c r="F56" i="40"/>
  <c r="E56" i="40"/>
  <c r="D56" i="40"/>
  <c r="C56" i="40"/>
  <c r="F55" i="40"/>
  <c r="E55" i="40"/>
  <c r="E54" i="40"/>
  <c r="D54" i="40"/>
  <c r="C54" i="40"/>
  <c r="I53" i="40"/>
  <c r="E52" i="40"/>
  <c r="D52" i="40"/>
  <c r="C52" i="40"/>
  <c r="F51" i="40"/>
  <c r="E51" i="40"/>
  <c r="E50" i="40"/>
  <c r="D50" i="40"/>
  <c r="C50" i="40"/>
  <c r="G49" i="40"/>
  <c r="H48" i="40"/>
  <c r="F48" i="40"/>
  <c r="E48" i="40"/>
  <c r="D48" i="40"/>
  <c r="C48" i="40"/>
  <c r="F47" i="40"/>
  <c r="E47" i="40"/>
  <c r="E46" i="40"/>
  <c r="D46" i="40"/>
  <c r="C46" i="40"/>
  <c r="H45" i="40"/>
  <c r="E44" i="40"/>
  <c r="D44" i="40"/>
  <c r="C44" i="40"/>
  <c r="J43" i="40"/>
  <c r="G43" i="40"/>
  <c r="F43" i="40"/>
  <c r="E43" i="40"/>
  <c r="E42" i="40"/>
  <c r="D42" i="40"/>
  <c r="C42" i="40"/>
  <c r="G41" i="40"/>
  <c r="F40" i="40"/>
  <c r="E40" i="40"/>
  <c r="D40" i="40"/>
  <c r="C40" i="40"/>
  <c r="F39" i="40"/>
  <c r="E39" i="40"/>
  <c r="E38" i="40"/>
  <c r="D38" i="40"/>
  <c r="C38" i="40"/>
  <c r="J37" i="40"/>
  <c r="E36" i="40"/>
  <c r="D36" i="40"/>
  <c r="C36" i="40"/>
  <c r="F35" i="40"/>
  <c r="E35" i="40"/>
  <c r="E34" i="40"/>
  <c r="D34" i="40"/>
  <c r="C34" i="40"/>
  <c r="G33" i="40"/>
  <c r="F32" i="40"/>
  <c r="E32" i="40"/>
  <c r="D32" i="40"/>
  <c r="C32" i="40"/>
  <c r="F31" i="40"/>
  <c r="E31" i="40"/>
  <c r="E30" i="40"/>
  <c r="D30" i="40"/>
  <c r="C30" i="40"/>
  <c r="H29" i="40"/>
  <c r="E28" i="40"/>
  <c r="D28" i="40"/>
  <c r="C28" i="40"/>
  <c r="G27" i="40"/>
  <c r="F27" i="40"/>
  <c r="E27" i="40"/>
  <c r="I26" i="40"/>
  <c r="E26" i="40"/>
  <c r="D26" i="40"/>
  <c r="C26" i="40"/>
  <c r="G25" i="40"/>
  <c r="F24" i="40"/>
  <c r="E24" i="40"/>
  <c r="D24" i="40"/>
  <c r="C24" i="40"/>
  <c r="F23" i="40"/>
  <c r="E23" i="40"/>
  <c r="E22" i="40"/>
  <c r="D22" i="40"/>
  <c r="C22" i="40"/>
  <c r="I21" i="40"/>
  <c r="E20" i="40"/>
  <c r="D20" i="40"/>
  <c r="C20" i="40"/>
  <c r="F19" i="40"/>
  <c r="E19" i="40"/>
  <c r="E18" i="40"/>
  <c r="D18" i="40"/>
  <c r="C18" i="40"/>
  <c r="G17" i="40"/>
  <c r="H16" i="40"/>
  <c r="F16" i="40"/>
  <c r="E16" i="40"/>
  <c r="D16" i="40"/>
  <c r="C16" i="40"/>
  <c r="F15" i="40"/>
  <c r="E15" i="40"/>
  <c r="E14" i="40"/>
  <c r="D14" i="40"/>
  <c r="C14" i="40"/>
  <c r="H13" i="40"/>
  <c r="E12" i="40"/>
  <c r="D12" i="40"/>
  <c r="C12" i="40"/>
  <c r="G11" i="40"/>
  <c r="F11" i="40"/>
  <c r="E11" i="40"/>
  <c r="E10" i="40"/>
  <c r="D10" i="40"/>
  <c r="C10" i="40"/>
  <c r="G9" i="40"/>
  <c r="F8" i="40"/>
  <c r="E8" i="40"/>
  <c r="D8" i="40"/>
  <c r="C8" i="40"/>
  <c r="F7" i="40"/>
  <c r="E7" i="40"/>
  <c r="E6" i="40"/>
  <c r="D6" i="40"/>
  <c r="C6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<sst xmlns="http://schemas.openxmlformats.org/spreadsheetml/2006/main" count="1241" uniqueCount="195">
  <si>
    <t xml:space="preserve">F.R.B.T.T. - K.B.T.T.B.          </t>
  </si>
  <si>
    <t>COMPETITION :</t>
  </si>
  <si>
    <t>Aucun joueur ne passe un tour. 2 joueurs issus d'une même poule ne peuvent se rencontrer qu'en 1/2 finale.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</si>
  <si>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</si>
  <si>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</si>
  <si>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</si>
  <si>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</si>
  <si>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</si>
  <si>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</si>
  <si>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</si>
  <si>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1/16e</t>
  </si>
  <si>
    <t>1/8e</t>
  </si>
  <si>
    <t>1/4</t>
  </si>
  <si>
    <t>1/2</t>
  </si>
  <si>
    <t>finale</t>
  </si>
  <si>
    <t xml:space="preserve"> </t>
  </si>
  <si>
    <t/>
  </si>
  <si>
    <t>Vainqueur:</t>
  </si>
  <si>
    <t>2eme:</t>
  </si>
  <si>
    <t>3eme:</t>
  </si>
  <si>
    <t>nom_du_bareme</t>
  </si>
  <si>
    <t>10P6/4-TF64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</si>
  <si>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</si>
  <si>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</si>
  <si>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</si>
  <si>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</si>
  <si>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</si>
  <si>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</si>
  <si>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</si>
  <si>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</si>
  <si>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</si>
  <si>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10 POULES DE 6 JOUEURS / 4 QUALIFIÉS</t>
  </si>
  <si>
    <t>nom_tournoi</t>
  </si>
  <si>
    <t>Championnats Provinciaux Seniors S&amp;D - BBW - D,B</t>
  </si>
  <si>
    <t>nom_serie</t>
  </si>
  <si>
    <t>D Simples Messieurs (Début 11h-14h)</t>
  </si>
  <si>
    <t>date_serie</t>
  </si>
  <si>
    <t>11/01/2026 11:00</t>
  </si>
  <si>
    <t>1P1</t>
  </si>
  <si>
    <t>WO1</t>
  </si>
  <si>
    <t>4P3</t>
  </si>
  <si>
    <t>4P2</t>
  </si>
  <si>
    <t>2P7</t>
  </si>
  <si>
    <t>WO2</t>
  </si>
  <si>
    <t>WO3</t>
  </si>
  <si>
    <t>2P6</t>
  </si>
  <si>
    <t>1P9</t>
  </si>
  <si>
    <t>WO4</t>
  </si>
  <si>
    <t>WO5</t>
  </si>
  <si>
    <t>3P4</t>
  </si>
  <si>
    <t>3P5</t>
  </si>
  <si>
    <t>4P10</t>
  </si>
  <si>
    <t>WO6</t>
  </si>
  <si>
    <t>1P8</t>
  </si>
  <si>
    <t>1P5</t>
  </si>
  <si>
    <t>WO7</t>
  </si>
  <si>
    <t>4P7</t>
  </si>
  <si>
    <t>3P8</t>
  </si>
  <si>
    <t>3P1</t>
  </si>
  <si>
    <t>WO8</t>
  </si>
  <si>
    <t>WO9</t>
  </si>
  <si>
    <t>2P2</t>
  </si>
  <si>
    <t>2P3</t>
  </si>
  <si>
    <t>WO10</t>
  </si>
  <si>
    <t>WO11</t>
  </si>
  <si>
    <t>2P10</t>
  </si>
  <si>
    <t>3P9</t>
  </si>
  <si>
    <t>4P6</t>
  </si>
  <si>
    <t>WO12</t>
  </si>
  <si>
    <t>1P4</t>
  </si>
  <si>
    <t>1P3</t>
  </si>
  <si>
    <t>WO13</t>
  </si>
  <si>
    <t>4P5</t>
  </si>
  <si>
    <t>3P10</t>
  </si>
  <si>
    <t>2P9</t>
  </si>
  <si>
    <t>WO14</t>
  </si>
  <si>
    <t>WO15</t>
  </si>
  <si>
    <t>2P4</t>
  </si>
  <si>
    <t>2P1</t>
  </si>
  <si>
    <t>WO16</t>
  </si>
  <si>
    <t>WO17</t>
  </si>
  <si>
    <t>3P2</t>
  </si>
  <si>
    <t>3P7</t>
  </si>
  <si>
    <t>4P8</t>
  </si>
  <si>
    <t>WO18</t>
  </si>
  <si>
    <t>1P6</t>
  </si>
  <si>
    <t>1P7</t>
  </si>
  <si>
    <t>WO19</t>
  </si>
  <si>
    <t>4P9</t>
  </si>
  <si>
    <t>3P6</t>
  </si>
  <si>
    <t>3P3</t>
  </si>
  <si>
    <t>WO20</t>
  </si>
  <si>
    <t>WO21</t>
  </si>
  <si>
    <t>1P10</t>
  </si>
  <si>
    <t>2P5</t>
  </si>
  <si>
    <t>WO22</t>
  </si>
  <si>
    <t>WO23</t>
  </si>
  <si>
    <t>2P8</t>
  </si>
  <si>
    <t>4P1</t>
  </si>
  <si>
    <t>4P4</t>
  </si>
  <si>
    <t>WO24</t>
  </si>
  <si>
    <t>1P2</t>
  </si>
  <si>
    <t>SEVERS MAXIM</t>
  </si>
  <si>
    <t>WO</t>
  </si>
  <si>
    <t>Braine l'Alleud</t>
  </si>
  <si>
    <t>D0</t>
  </si>
  <si>
    <t>THOVERON MARTIAL</t>
  </si>
  <si>
    <t>SARIOGLU OSMAN UTKU</t>
  </si>
  <si>
    <t>Cttr Alpa</t>
  </si>
  <si>
    <t>D6</t>
  </si>
  <si>
    <t>TT Zenith Brussels</t>
  </si>
  <si>
    <t>DELWIT YANNICK</t>
  </si>
  <si>
    <t>Logis Auderghem</t>
  </si>
  <si>
    <t>D2</t>
  </si>
  <si>
    <t>DENIL JEREMY</t>
  </si>
  <si>
    <t>CTT Tubize</t>
  </si>
  <si>
    <t>THOVERON ULYSSE</t>
  </si>
  <si>
    <t>DESOILLE HUGO</t>
  </si>
  <si>
    <t>Perwez</t>
  </si>
  <si>
    <t>D4</t>
  </si>
  <si>
    <t>BULTEAU THEO</t>
  </si>
  <si>
    <t>DECLOUX FREDERIC</t>
  </si>
  <si>
    <t>Limal Wavre</t>
  </si>
  <si>
    <t>KAISER FLORIAN</t>
  </si>
  <si>
    <t>VALENCIA LACAMPA JOAQUIM</t>
  </si>
  <si>
    <t>Piranha</t>
  </si>
  <si>
    <t>MARC DIDIER</t>
  </si>
  <si>
    <t>PEREZ NUNEZ LUIS JOSHUA</t>
  </si>
  <si>
    <t>NOURISSIER LIAM</t>
  </si>
  <si>
    <t>VANEK JAKUB</t>
  </si>
  <si>
    <t>NOEL MAXIME</t>
  </si>
  <si>
    <t>Tourinnes</t>
  </si>
  <si>
    <t>MOTTINT HYUN</t>
  </si>
  <si>
    <t>Arc En Ciel</t>
  </si>
  <si>
    <t>GRANDBASTIEN JULES</t>
  </si>
  <si>
    <t>NIMAL JEAN PHILIPPE</t>
  </si>
  <si>
    <t>RODRIGUEZ MATEO</t>
  </si>
  <si>
    <t>SERVAIS AXEL</t>
  </si>
  <si>
    <t>DEBUE EMILE</t>
  </si>
  <si>
    <t>KOSE ALI</t>
  </si>
  <si>
    <t>VINOIS JONATHAN</t>
  </si>
  <si>
    <t>Royal 1865</t>
  </si>
  <si>
    <t>RUBENS NICOLAS</t>
  </si>
  <si>
    <t>DEQUEVY CHRISTOPHE</t>
  </si>
  <si>
    <t>Set-Jet Fleur Bleue</t>
  </si>
  <si>
    <t>PHAM TRAN HIEU</t>
  </si>
  <si>
    <t>LABAR GEOFFROY</t>
  </si>
  <si>
    <t>SEKULA DARIUSZ</t>
  </si>
  <si>
    <t>REP Nivelles</t>
  </si>
  <si>
    <t>CTT Ottignies - Blocry</t>
  </si>
  <si>
    <t>LUPPENS CEDRIC</t>
  </si>
  <si>
    <t>LADENT BAPTISTE</t>
  </si>
  <si>
    <t>BARAS BENOIT</t>
  </si>
  <si>
    <t>BOURGEOIS MARIUS</t>
  </si>
  <si>
    <t>Eveil</t>
  </si>
  <si>
    <t>PLUYMAKERS CORENTIN</t>
  </si>
  <si>
    <t>HOUTAIN ARTHUR</t>
  </si>
  <si>
    <t>DE BRYE LUCIEN</t>
  </si>
  <si>
    <t>DEVAUX STEPHAN</t>
  </si>
  <si>
    <t>FLORISOONE JEAN-PIERRE</t>
  </si>
  <si>
    <t>DECLOUX NATHAN</t>
  </si>
  <si>
    <t>PISIOTIS DAMIAN WALTER</t>
  </si>
  <si>
    <t>Heure de début - Beginuur : 11H</t>
  </si>
  <si>
    <t>Heure de fin - Einduur : 14H</t>
  </si>
  <si>
    <t>Table</t>
  </si>
  <si>
    <t>T13</t>
  </si>
  <si>
    <t>T14</t>
  </si>
  <si>
    <t>T15</t>
  </si>
  <si>
    <t>T16</t>
  </si>
  <si>
    <t>T17</t>
  </si>
  <si>
    <t>T18</t>
  </si>
  <si>
    <t>T19</t>
  </si>
  <si>
    <t>T20</t>
  </si>
  <si>
    <t>T21:11H</t>
  </si>
  <si>
    <t>T22:11H</t>
  </si>
  <si>
    <t>T23:11H</t>
  </si>
  <si>
    <t>T24:11H</t>
  </si>
  <si>
    <t>T13:11H30</t>
  </si>
  <si>
    <t>T14:11H30</t>
  </si>
  <si>
    <t>T15:11H30</t>
  </si>
  <si>
    <t>T16:11H30</t>
  </si>
  <si>
    <t>T17:11H30</t>
  </si>
  <si>
    <t>T18:11H30</t>
  </si>
  <si>
    <t>T19:11H30</t>
  </si>
  <si>
    <t>T20:11H30</t>
  </si>
  <si>
    <t>T21:11H30</t>
  </si>
  <si>
    <t>T22:11H30</t>
  </si>
  <si>
    <t>T23:11H30</t>
  </si>
  <si>
    <t>T24:11H30</t>
  </si>
  <si>
    <t>T21</t>
  </si>
  <si>
    <t>T22</t>
  </si>
  <si>
    <t>T23</t>
  </si>
  <si>
    <t>T24</t>
  </si>
  <si>
    <t>perdant 1/2 1 :</t>
  </si>
  <si>
    <t>perdant 1/2 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</si>
</sst>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Roboto"/>
    </font>
    <font>
      <sz val="10"/>
      <color rgb="FF212529"/>
      <name val="Roboto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10" fillId="0" borderId="3" xfId="0" applyNumberFormat="1" applyFont="1" applyBorder="1"/>
    <xf numFmtId="49" fontId="6" fillId="2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6" fillId="5" borderId="19" xfId="0" applyNumberFormat="1" applyFont="1" applyFill="1" applyBorder="1" applyAlignment="1">
      <alignment horizontal="center" vertical="center"/>
    </xf>
    <xf numFmtId="49" fontId="6" fillId="4" borderId="17" xfId="0" applyNumberFormat="1" applyFont="1" applyFill="1" applyBorder="1" applyAlignment="1">
      <alignment horizontal="center" vertical="center"/>
    </xf>
    <xf numFmtId="49" fontId="6" fillId="4" borderId="19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/>
    <xf numFmtId="49" fontId="6" fillId="5" borderId="17" xfId="0" applyNumberFormat="1" applyFont="1" applyFill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/>
    </xf>
    <xf numFmtId="49" fontId="6" fillId="3" borderId="19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 vertical="center"/>
    </xf>
    <xf numFmtId="49" fontId="6" fillId="0" borderId="23" xfId="0" applyNumberFormat="1" applyFont="1" applyBorder="1" applyAlignment="1">
      <alignment horizontal="center" vertical="center"/>
    </xf>
    <xf numFmtId="49" fontId="11" fillId="0" borderId="4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49" fontId="13" fillId="0" borderId="0" xfId="0" applyNumberFormat="1" applyFont="1"/>
    <xf numFmtId="49" fontId="10" fillId="0" borderId="0" xfId="0" applyNumberFormat="1" applyFont="1"/>
    <xf numFmtId="49" fontId="14" fillId="0" borderId="0" xfId="0" applyNumberFormat="1" applyFont="1"/>
    <xf numFmtId="49" fontId="4" fillId="0" borderId="0" xfId="0" applyNumberFormat="1" applyFont="1"/>
    <xf numFmtId="49" fontId="12" fillId="0" borderId="0" xfId="0" applyNumberFormat="1" applyFont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right" vertical="center"/>
    </xf>
    <xf numFmtId="49" fontId="12" fillId="0" borderId="16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83820</xdr:rowOff>
    </xdr:from>
    <xdr:to>
      <xdr:col>1</xdr:col>
      <xdr:colOff>281940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4"/>
  <sheetViews>
    <sheetView tabSelected="1" topLeftCell="A89" zoomScaleNormal="100" workbookViewId="0">
      <selection activeCell="I132" sqref="I132"/>
    </sheetView>
  </sheetViews>
  <sheetFormatPr baseColWidth="10" defaultColWidth="11.5703125" defaultRowHeight="13.15" customHeight="1" x14ac:dyDescent="0.2"/>
  <cols>
    <col min="1" max="1" width="5.7109375" style="1" customWidth="1"/>
    <col min="2" max="2" width="4.5703125" style="1" customWidth="1"/>
    <col min="3" max="3" width="25.5703125" style="1" customWidth="1"/>
    <col min="4" max="4" width="18.7109375" style="1" customWidth="1"/>
    <col min="5" max="5" width="8.42578125" style="1" customWidth="1"/>
    <col min="6" max="11" width="25.42578125" style="1" customWidth="1"/>
    <col min="12" max="23" width="11.42578125" style="1" customWidth="1"/>
    <col min="24" max="25" width="3" style="1" customWidth="1"/>
    <col min="26" max="26" width="6.28515625" style="1" customWidth="1"/>
    <col min="27" max="27" width="11.5703125" style="1" customWidth="1"/>
    <col min="28" max="16384" width="11.5703125" style="1"/>
  </cols>
  <sheetData>
    <row r="1" spans="1:11" ht="26.25" customHeight="1" x14ac:dyDescent="0.2">
      <c r="A1" s="2"/>
      <c r="B1" s="3"/>
      <c r="C1" s="4" t="s">
        <v>0</v>
      </c>
      <c r="D1" s="4"/>
      <c r="E1" s="5"/>
      <c r="F1" s="6" t="s">
        <v>1</v>
      </c>
      <c r="G1" s="7" t="str">
        <f>meta!B10</f>
        <v>Championnats Provinciaux Seniors S&amp;D - BBW - D,B</v>
      </c>
      <c r="H1" s="8"/>
      <c r="I1" s="7"/>
      <c r="J1" s="85" t="str">
        <f>meta!B9</f>
        <v>10 POULES DE 6 JOUEURS / 4 QUALIFIÉS</v>
      </c>
      <c r="K1" s="86"/>
    </row>
    <row r="2" spans="1:11" ht="19.5" customHeight="1" x14ac:dyDescent="0.2">
      <c r="A2" s="9"/>
      <c r="B2" s="10"/>
      <c r="C2" s="11"/>
      <c r="D2" s="12"/>
      <c r="E2" s="13"/>
      <c r="F2" s="14" t="s">
        <v>2</v>
      </c>
      <c r="G2" s="15"/>
      <c r="H2" s="16"/>
      <c r="I2" s="16"/>
      <c r="J2" s="16"/>
      <c r="K2" s="17"/>
    </row>
    <row r="3" spans="1:11" ht="19.5" customHeight="1" x14ac:dyDescent="0.2">
      <c r="A3" s="18"/>
      <c r="B3" s="10"/>
      <c r="C3" s="19" t="str">
        <f>meta!B9</f>
        <v>10 POULES DE 6 JOUEURS / 4 QUALIFIÉS</v>
      </c>
      <c r="D3" s="10"/>
      <c r="E3" s="13"/>
      <c r="F3" s="6" t="s">
        <v>3</v>
      </c>
      <c r="G3" s="20" t="str">
        <f>meta!B12</f>
        <v>11/01/2026 11:00</v>
      </c>
      <c r="H3" s="6" t="s">
        <v>4</v>
      </c>
      <c r="I3" s="87" t="str">
        <f>meta!B11</f>
        <v>D Simples Messieurs (Début 11h-14h)</v>
      </c>
      <c r="J3" s="87"/>
      <c r="K3" s="88"/>
    </row>
    <row r="4" spans="1:11" ht="19.5" customHeight="1" x14ac:dyDescent="0.2">
      <c r="A4" s="21"/>
      <c r="B4" s="22"/>
      <c r="D4" s="22"/>
      <c r="E4" s="23"/>
      <c r="F4" s="24" t="s">
        <v>5</v>
      </c>
      <c r="G4" s="25"/>
      <c r="H4" s="24" t="s">
        <v>162</v>
      </c>
      <c r="I4" s="19"/>
      <c r="J4" s="19" t="s">
        <v>163</v>
      </c>
      <c r="K4" s="26"/>
    </row>
    <row r="5" spans="1:11" ht="13.9" customHeight="1" x14ac:dyDescent="0.2">
      <c r="A5" s="27" t="s">
        <v>164</v>
      </c>
      <c r="B5" s="28" t="s">
        <v>6</v>
      </c>
      <c r="C5" s="27" t="s">
        <v>7</v>
      </c>
      <c r="D5" s="27" t="s">
        <v>8</v>
      </c>
      <c r="E5" s="29" t="s">
        <v>9</v>
      </c>
      <c r="F5" s="30" t="s">
        <v>10</v>
      </c>
      <c r="G5" s="31" t="s">
        <v>11</v>
      </c>
      <c r="H5" s="32" t="s">
        <v>12</v>
      </c>
      <c r="I5" s="32" t="s">
        <v>13</v>
      </c>
      <c r="J5" s="32" t="s">
        <v>14</v>
      </c>
      <c r="K5" s="33"/>
    </row>
    <row r="6" spans="1:11" ht="13.9" customHeight="1" x14ac:dyDescent="0.2">
      <c r="A6" s="79"/>
      <c r="B6" s="35">
        <v>1</v>
      </c>
      <c r="C6" s="36" t="str">
        <f>"1: "&amp;m!A1&amp;" "&amp;m!B1</f>
        <v xml:space="preserve">1: SEVERS MAXIM </v>
      </c>
      <c r="D6" s="37" t="str">
        <f>m!F1</f>
        <v>Braine l'Alleud</v>
      </c>
      <c r="E6" s="38" t="str">
        <f>m!G1</f>
        <v>D0</v>
      </c>
      <c r="F6" s="39"/>
      <c r="G6" s="40" t="s">
        <v>15</v>
      </c>
      <c r="H6" s="41" t="s">
        <v>15</v>
      </c>
      <c r="I6" s="41"/>
      <c r="J6" s="41"/>
      <c r="K6" s="42"/>
    </row>
    <row r="7" spans="1:11" ht="13.9" customHeight="1" x14ac:dyDescent="0.2">
      <c r="A7" s="43"/>
      <c r="B7" s="44"/>
      <c r="C7" s="45"/>
      <c r="D7" s="46"/>
      <c r="E7" s="40" t="str">
        <f>m!E1</f>
        <v>WO</v>
      </c>
      <c r="F7" s="36" t="str">
        <f>m!A33&amp;" "&amp;m!B33</f>
        <v xml:space="preserve">SEVERS MAXIM </v>
      </c>
      <c r="G7" s="47"/>
      <c r="H7" s="41" t="s">
        <v>15</v>
      </c>
      <c r="I7" s="41"/>
      <c r="J7" s="41"/>
      <c r="K7" s="42"/>
    </row>
    <row r="8" spans="1:11" ht="13.9" customHeight="1" x14ac:dyDescent="0.2">
      <c r="A8" s="80"/>
      <c r="B8" s="49">
        <v>64</v>
      </c>
      <c r="C8" s="36" t="str">
        <f>"2: "&amp;m!C1&amp;" "&amp;m!D1</f>
        <v xml:space="preserve">2: WO </v>
      </c>
      <c r="D8" s="37" t="str">
        <f>m!H1</f>
        <v/>
      </c>
      <c r="E8" s="38" t="str">
        <f>m!I1</f>
        <v/>
      </c>
      <c r="F8" s="50" t="str">
        <f>m!E33</f>
        <v/>
      </c>
      <c r="G8" s="40"/>
      <c r="H8" s="41" t="s">
        <v>15</v>
      </c>
      <c r="I8" s="41"/>
      <c r="J8" s="78"/>
      <c r="K8" s="42"/>
    </row>
    <row r="9" spans="1:11" ht="13.9" customHeight="1" x14ac:dyDescent="0.2">
      <c r="A9" s="81"/>
      <c r="B9" s="44"/>
      <c r="C9" s="45"/>
      <c r="D9" s="46"/>
      <c r="E9" s="40"/>
      <c r="F9" s="83" t="s">
        <v>177</v>
      </c>
      <c r="G9" s="36" t="str">
        <f>m!A49&amp;" "&amp;m!B49</f>
        <v xml:space="preserve"> </v>
      </c>
      <c r="H9" s="47"/>
      <c r="I9" s="41"/>
      <c r="J9" s="78"/>
      <c r="K9" s="42"/>
    </row>
    <row r="10" spans="1:11" ht="13.9" customHeight="1" x14ac:dyDescent="0.2">
      <c r="A10" s="82"/>
      <c r="B10" s="49">
        <v>33</v>
      </c>
      <c r="C10" s="36" t="str">
        <f>"3: "&amp;m!A2&amp;" "&amp;m!B2</f>
        <v xml:space="preserve">3: THOVERON MARTIAL </v>
      </c>
      <c r="D10" s="37" t="str">
        <f>m!F2</f>
        <v>Cttr Alpa</v>
      </c>
      <c r="E10" s="38" t="str">
        <f>m!G2</f>
        <v>D6</v>
      </c>
      <c r="F10" s="50"/>
      <c r="G10" s="46"/>
      <c r="H10" s="41"/>
      <c r="I10" s="41" t="s">
        <v>15</v>
      </c>
      <c r="J10" s="78"/>
      <c r="K10" s="42"/>
    </row>
    <row r="11" spans="1:11" ht="13.9" customHeight="1" x14ac:dyDescent="0.2">
      <c r="A11" s="43" t="s">
        <v>165</v>
      </c>
      <c r="B11" s="44"/>
      <c r="C11" s="45"/>
      <c r="D11" s="46"/>
      <c r="E11" s="40" t="str">
        <f>m!E2</f>
        <v/>
      </c>
      <c r="F11" s="36" t="str">
        <f>m!C33&amp;" "&amp;m!D33</f>
        <v xml:space="preserve"> </v>
      </c>
      <c r="G11" s="46" t="str">
        <f>m!E49</f>
        <v/>
      </c>
      <c r="H11" s="41"/>
      <c r="I11" s="41" t="s">
        <v>15</v>
      </c>
      <c r="J11" s="78"/>
      <c r="K11" s="42"/>
    </row>
    <row r="12" spans="1:11" ht="13.9" customHeight="1" x14ac:dyDescent="0.2">
      <c r="A12" s="80"/>
      <c r="B12" s="49">
        <v>32</v>
      </c>
      <c r="C12" s="36" t="str">
        <f>"4: "&amp;m!C2&amp;" "&amp;m!D2</f>
        <v xml:space="preserve">4: SARIOGLU OSMAN UTKU </v>
      </c>
      <c r="D12" s="37" t="str">
        <f>m!H2</f>
        <v>TT Zenith Brussels</v>
      </c>
      <c r="E12" s="38" t="str">
        <f>m!I2</f>
        <v>D6</v>
      </c>
      <c r="F12" s="39"/>
      <c r="G12" s="45"/>
      <c r="H12" s="41"/>
      <c r="I12" s="41"/>
      <c r="J12" s="41" t="s">
        <v>15</v>
      </c>
      <c r="K12" s="42"/>
    </row>
    <row r="13" spans="1:11" ht="13.9" customHeight="1" x14ac:dyDescent="0.2">
      <c r="A13" s="81"/>
      <c r="B13" s="44"/>
      <c r="C13" s="45"/>
      <c r="D13" s="46"/>
      <c r="E13" s="40"/>
      <c r="F13" s="39"/>
      <c r="G13" s="84" t="s">
        <v>169</v>
      </c>
      <c r="H13" s="36" t="str">
        <f>m!A57&amp;" "&amp;m!B57</f>
        <v xml:space="preserve"> </v>
      </c>
      <c r="I13" s="47"/>
      <c r="J13" s="41" t="s">
        <v>15</v>
      </c>
      <c r="K13" s="42"/>
    </row>
    <row r="14" spans="1:11" ht="13.9" customHeight="1" x14ac:dyDescent="0.2">
      <c r="A14" s="82"/>
      <c r="B14" s="49">
        <v>17</v>
      </c>
      <c r="C14" s="36" t="str">
        <f>"5: "&amp;m!A3&amp;" "&amp;m!B3</f>
        <v xml:space="preserve">5: DELWIT YANNICK </v>
      </c>
      <c r="D14" s="37" t="str">
        <f>m!F3</f>
        <v>Logis Auderghem</v>
      </c>
      <c r="E14" s="38" t="str">
        <f>m!G3</f>
        <v>D2</v>
      </c>
      <c r="F14" s="39"/>
      <c r="G14" s="46"/>
      <c r="H14" s="46"/>
      <c r="I14" s="41"/>
      <c r="J14" s="41"/>
      <c r="K14" s="42"/>
    </row>
    <row r="15" spans="1:11" ht="13.9" customHeight="1" x14ac:dyDescent="0.2">
      <c r="A15" s="43"/>
      <c r="B15" s="44"/>
      <c r="C15" s="45"/>
      <c r="D15" s="46"/>
      <c r="E15" s="40" t="str">
        <f>m!E3</f>
        <v>WO</v>
      </c>
      <c r="F15" s="36" t="str">
        <f>m!A34&amp;" "&amp;m!B34</f>
        <v xml:space="preserve">DELWIT YANNICK </v>
      </c>
      <c r="G15" s="45"/>
      <c r="H15" s="54"/>
      <c r="I15" s="41"/>
      <c r="J15" s="41" t="s">
        <v>15</v>
      </c>
      <c r="K15" s="42"/>
    </row>
    <row r="16" spans="1:11" ht="13.9" customHeight="1" x14ac:dyDescent="0.2">
      <c r="A16" s="80"/>
      <c r="B16" s="49">
        <v>48</v>
      </c>
      <c r="C16" s="36" t="str">
        <f>"6: "&amp;m!C3 &amp;" "&amp;m!D3</f>
        <v xml:space="preserve">6: WO </v>
      </c>
      <c r="D16" s="37" t="str">
        <f>m!H3</f>
        <v/>
      </c>
      <c r="E16" s="38" t="str">
        <f>m!I3</f>
        <v/>
      </c>
      <c r="F16" s="39" t="str">
        <f>m!E34</f>
        <v/>
      </c>
      <c r="G16" s="56"/>
      <c r="H16" s="57" t="str">
        <f>m!E57</f>
        <v/>
      </c>
      <c r="I16" s="41"/>
      <c r="J16" s="41"/>
      <c r="K16" s="42"/>
    </row>
    <row r="17" spans="1:11" ht="13.9" customHeight="1" x14ac:dyDescent="0.2">
      <c r="A17" s="81"/>
      <c r="B17" s="44"/>
      <c r="C17" s="45"/>
      <c r="D17" s="46"/>
      <c r="E17" s="40"/>
      <c r="F17" s="83" t="s">
        <v>173</v>
      </c>
      <c r="G17" s="36" t="str">
        <f>m!C49&amp;" "&amp;m!D49</f>
        <v xml:space="preserve"> </v>
      </c>
      <c r="H17" s="54"/>
      <c r="I17" s="41" t="s">
        <v>15</v>
      </c>
      <c r="J17" s="41"/>
      <c r="K17" s="42"/>
    </row>
    <row r="18" spans="1:11" ht="13.9" customHeight="1" x14ac:dyDescent="0.2">
      <c r="A18" s="82"/>
      <c r="B18" s="49">
        <v>49</v>
      </c>
      <c r="C18" s="36" t="str">
        <f>"7: "&amp;m!A4&amp;" "&amp;m!B4</f>
        <v xml:space="preserve">7: WO </v>
      </c>
      <c r="D18" s="37" t="str">
        <f>m!F4</f>
        <v/>
      </c>
      <c r="E18" s="38" t="str">
        <f>m!G4</f>
        <v/>
      </c>
      <c r="F18" s="50"/>
      <c r="G18" s="40"/>
      <c r="H18" s="45"/>
      <c r="I18" s="41"/>
      <c r="J18" s="41"/>
      <c r="K18" s="42"/>
    </row>
    <row r="19" spans="1:11" ht="13.9" customHeight="1" x14ac:dyDescent="0.2">
      <c r="A19" s="43"/>
      <c r="B19" s="44"/>
      <c r="C19" s="45"/>
      <c r="D19" s="46"/>
      <c r="E19" s="40" t="str">
        <f>m!E4</f>
        <v>WO</v>
      </c>
      <c r="F19" s="36" t="str">
        <f>m!C34&amp;" "&amp;m!D34</f>
        <v xml:space="preserve">DENIL JEREMY </v>
      </c>
      <c r="G19" s="40"/>
      <c r="H19" s="54"/>
      <c r="I19" s="41"/>
      <c r="J19" s="41"/>
      <c r="K19" s="42"/>
    </row>
    <row r="20" spans="1:11" ht="13.9" customHeight="1" x14ac:dyDescent="0.2">
      <c r="A20" s="80"/>
      <c r="B20" s="49">
        <v>16</v>
      </c>
      <c r="C20" s="36" t="str">
        <f>"8: "&amp;m!C4&amp;" "&amp;m!D4</f>
        <v xml:space="preserve">8: DENIL JEREMY </v>
      </c>
      <c r="D20" s="37" t="str">
        <f>m!H4</f>
        <v>CTT Tubize</v>
      </c>
      <c r="E20" s="38" t="str">
        <f>m!I4</f>
        <v>D2</v>
      </c>
      <c r="F20" s="39"/>
      <c r="G20" s="47"/>
      <c r="H20" s="54"/>
      <c r="I20" s="41"/>
      <c r="J20" s="41"/>
      <c r="K20" s="42"/>
    </row>
    <row r="21" spans="1:11" ht="13.9" customHeight="1" x14ac:dyDescent="0.2">
      <c r="A21" s="81"/>
      <c r="B21" s="44"/>
      <c r="C21" s="45"/>
      <c r="D21" s="46"/>
      <c r="E21" s="40"/>
      <c r="F21" s="39"/>
      <c r="G21" s="40"/>
      <c r="H21" s="84" t="s">
        <v>189</v>
      </c>
      <c r="I21" s="36" t="str">
        <f>m!A61&amp;" "&amp;m!B61</f>
        <v xml:space="preserve"> </v>
      </c>
      <c r="J21" s="47"/>
      <c r="K21" s="42"/>
    </row>
    <row r="22" spans="1:11" ht="13.9" customHeight="1" x14ac:dyDescent="0.2">
      <c r="A22" s="82"/>
      <c r="B22" s="49">
        <v>9</v>
      </c>
      <c r="C22" s="36" t="str">
        <f>"9: "&amp;m!A5&amp;" "&amp;m!B5</f>
        <v xml:space="preserve">9: THOVERON ULYSSE </v>
      </c>
      <c r="D22" s="37" t="str">
        <f>m!F5</f>
        <v>Cttr Alpa</v>
      </c>
      <c r="E22" s="38" t="str">
        <f>m!G5</f>
        <v>D6</v>
      </c>
      <c r="F22" s="39"/>
      <c r="G22" s="40"/>
      <c r="H22" s="46"/>
      <c r="I22" s="46"/>
      <c r="J22" s="41"/>
      <c r="K22" s="42"/>
    </row>
    <row r="23" spans="1:11" ht="13.9" customHeight="1" x14ac:dyDescent="0.2">
      <c r="A23" s="43"/>
      <c r="B23" s="44"/>
      <c r="C23" s="45"/>
      <c r="D23" s="46"/>
      <c r="E23" s="40" t="str">
        <f>m!E5</f>
        <v>WO</v>
      </c>
      <c r="F23" s="36" t="str">
        <f>m!A35&amp;" "&amp;m!B35</f>
        <v xml:space="preserve">THOVERON ULYSSE </v>
      </c>
      <c r="G23" s="47"/>
      <c r="H23" s="54"/>
      <c r="I23" s="54"/>
      <c r="J23" s="41"/>
      <c r="K23" s="42"/>
    </row>
    <row r="24" spans="1:11" ht="13.9" customHeight="1" x14ac:dyDescent="0.2">
      <c r="A24" s="80"/>
      <c r="B24" s="49">
        <v>56</v>
      </c>
      <c r="C24" s="36" t="str">
        <f>"10: "&amp;m!C5&amp;" "&amp;m!D5</f>
        <v xml:space="preserve">10: WO </v>
      </c>
      <c r="D24" s="37" t="str">
        <f>m!H5</f>
        <v/>
      </c>
      <c r="E24" s="38" t="str">
        <f>m!I5</f>
        <v/>
      </c>
      <c r="F24" s="39" t="str">
        <f>m!E35</f>
        <v/>
      </c>
      <c r="G24" s="61"/>
      <c r="H24" s="54"/>
      <c r="I24" s="54"/>
      <c r="J24" s="41" t="s">
        <v>15</v>
      </c>
      <c r="K24" s="42"/>
    </row>
    <row r="25" spans="1:11" ht="13.9" customHeight="1" x14ac:dyDescent="0.2">
      <c r="A25" s="81"/>
      <c r="B25" s="44"/>
      <c r="C25" s="45"/>
      <c r="D25" s="46"/>
      <c r="E25" s="40"/>
      <c r="F25" s="83" t="s">
        <v>174</v>
      </c>
      <c r="G25" s="36" t="str">
        <f>m!A50&amp;" "&amp;m!B50</f>
        <v xml:space="preserve"> </v>
      </c>
      <c r="H25" s="45"/>
      <c r="I25" s="54"/>
      <c r="J25" s="41" t="s">
        <v>15</v>
      </c>
      <c r="K25" s="42"/>
    </row>
    <row r="26" spans="1:11" ht="13.9" customHeight="1" x14ac:dyDescent="0.2">
      <c r="A26" s="82"/>
      <c r="B26" s="49">
        <v>41</v>
      </c>
      <c r="C26" s="36" t="str">
        <f>"11: "&amp;m!A6&amp;" "&amp;m!B6</f>
        <v xml:space="preserve">11: WO </v>
      </c>
      <c r="D26" s="37" t="str">
        <f>m!F6</f>
        <v/>
      </c>
      <c r="E26" s="38" t="str">
        <f>m!G6</f>
        <v/>
      </c>
      <c r="F26" s="50"/>
      <c r="G26" s="46"/>
      <c r="H26" s="54"/>
      <c r="I26" s="57" t="str">
        <f>m!E61</f>
        <v/>
      </c>
      <c r="J26" s="41"/>
      <c r="K26" s="42"/>
    </row>
    <row r="27" spans="1:11" ht="13.9" customHeight="1" x14ac:dyDescent="0.2">
      <c r="A27" s="43"/>
      <c r="B27" s="44"/>
      <c r="C27" s="45"/>
      <c r="D27" s="46"/>
      <c r="E27" s="40" t="str">
        <f>m!E6</f>
        <v>WO</v>
      </c>
      <c r="F27" s="36" t="str">
        <f>m!C35&amp;" "&amp;m!D35</f>
        <v xml:space="preserve">DESOILLE HUGO </v>
      </c>
      <c r="G27" s="46" t="str">
        <f>m!E50</f>
        <v/>
      </c>
      <c r="H27" s="54"/>
      <c r="I27" s="54"/>
      <c r="J27" s="41" t="s">
        <v>15</v>
      </c>
      <c r="K27" s="42"/>
    </row>
    <row r="28" spans="1:11" ht="13.9" customHeight="1" x14ac:dyDescent="0.2">
      <c r="A28" s="80"/>
      <c r="B28" s="49">
        <v>24</v>
      </c>
      <c r="C28" s="36" t="str">
        <f>"12: "&amp;m!C6&amp;" "&amp;m!D6</f>
        <v xml:space="preserve">12: DESOILLE HUGO </v>
      </c>
      <c r="D28" s="37" t="str">
        <f>m!H6</f>
        <v>Perwez</v>
      </c>
      <c r="E28" s="38" t="str">
        <f>m!I6</f>
        <v>D4</v>
      </c>
      <c r="F28" s="39"/>
      <c r="G28" s="45"/>
      <c r="H28" s="54"/>
      <c r="I28" s="54"/>
      <c r="J28" s="41" t="s">
        <v>15</v>
      </c>
      <c r="K28" s="42"/>
    </row>
    <row r="29" spans="1:11" ht="13.9" customHeight="1" x14ac:dyDescent="0.2">
      <c r="A29" s="81"/>
      <c r="B29" s="44"/>
      <c r="C29" s="45"/>
      <c r="D29" s="46"/>
      <c r="E29" s="40"/>
      <c r="F29" s="39"/>
      <c r="G29" s="84" t="s">
        <v>170</v>
      </c>
      <c r="H29" s="36" t="str">
        <f>m!C57&amp;" "&amp;m!D57</f>
        <v xml:space="preserve"> </v>
      </c>
      <c r="I29" s="54"/>
      <c r="J29" s="41" t="s">
        <v>15</v>
      </c>
      <c r="K29" s="42"/>
    </row>
    <row r="30" spans="1:11" ht="13.9" customHeight="1" x14ac:dyDescent="0.2">
      <c r="A30" s="82"/>
      <c r="B30" s="49">
        <v>25</v>
      </c>
      <c r="C30" s="36" t="str">
        <f>"13: "&amp;m!A7&amp;" "&amp;m!B7</f>
        <v xml:space="preserve">13: BULTEAU THEO </v>
      </c>
      <c r="D30" s="37" t="str">
        <f>m!F7</f>
        <v>Limal Wavre</v>
      </c>
      <c r="E30" s="38" t="str">
        <f>m!G7</f>
        <v>D4</v>
      </c>
      <c r="F30" s="39"/>
      <c r="G30" s="46"/>
      <c r="H30" s="40"/>
      <c r="I30" s="45"/>
      <c r="J30" s="41"/>
      <c r="K30" s="42"/>
    </row>
    <row r="31" spans="1:11" ht="13.9" customHeight="1" x14ac:dyDescent="0.2">
      <c r="A31" s="43" t="s">
        <v>166</v>
      </c>
      <c r="B31" s="44"/>
      <c r="C31" s="45"/>
      <c r="D31" s="46"/>
      <c r="E31" s="40" t="str">
        <f>m!E7</f>
        <v/>
      </c>
      <c r="F31" s="36" t="str">
        <f>m!A36&amp;" "&amp;m!B36</f>
        <v xml:space="preserve"> </v>
      </c>
      <c r="G31" s="45"/>
      <c r="H31" s="41"/>
      <c r="I31" s="54"/>
      <c r="J31" s="41"/>
      <c r="K31" s="42"/>
    </row>
    <row r="32" spans="1:11" ht="13.9" customHeight="1" x14ac:dyDescent="0.2">
      <c r="A32" s="80"/>
      <c r="B32" s="49">
        <v>40</v>
      </c>
      <c r="C32" s="36" t="str">
        <f>"14: "&amp;m!C7&amp;" "&amp;m!D7</f>
        <v xml:space="preserve">14: DECLOUX FREDERIC </v>
      </c>
      <c r="D32" s="37" t="str">
        <f>m!H7</f>
        <v>Perwez</v>
      </c>
      <c r="E32" s="38" t="str">
        <f>m!I7</f>
        <v>D6</v>
      </c>
      <c r="F32" s="39" t="str">
        <f>m!E36</f>
        <v/>
      </c>
      <c r="G32" s="56"/>
      <c r="H32" s="41"/>
      <c r="I32" s="54"/>
      <c r="J32" s="41"/>
      <c r="K32" s="42"/>
    </row>
    <row r="33" spans="1:11" ht="13.9" customHeight="1" x14ac:dyDescent="0.2">
      <c r="A33" s="81"/>
      <c r="B33" s="44"/>
      <c r="C33" s="45"/>
      <c r="D33" s="46"/>
      <c r="E33" s="40"/>
      <c r="F33" s="83" t="s">
        <v>178</v>
      </c>
      <c r="G33" s="36" t="str">
        <f>m!C50&amp;" "&amp;m!D50</f>
        <v xml:space="preserve"> </v>
      </c>
      <c r="H33" s="41"/>
      <c r="I33" s="54"/>
      <c r="J33" s="41"/>
      <c r="K33" s="42"/>
    </row>
    <row r="34" spans="1:11" ht="13.9" customHeight="1" x14ac:dyDescent="0.2">
      <c r="A34" s="82"/>
      <c r="B34" s="49">
        <v>57</v>
      </c>
      <c r="C34" s="36" t="str">
        <f>"15: "&amp;m!A8&amp;" "&amp;m!B8</f>
        <v xml:space="preserve">15: WO </v>
      </c>
      <c r="D34" s="37" t="str">
        <f>m!F8</f>
        <v/>
      </c>
      <c r="E34" s="38" t="str">
        <f>m!G8</f>
        <v/>
      </c>
      <c r="F34" s="50"/>
      <c r="G34" s="40"/>
      <c r="H34" s="47"/>
      <c r="I34" s="54"/>
      <c r="J34" s="41"/>
      <c r="K34" s="42"/>
    </row>
    <row r="35" spans="1:11" ht="13.9" customHeight="1" x14ac:dyDescent="0.2">
      <c r="A35" s="43"/>
      <c r="B35" s="44"/>
      <c r="C35" s="45"/>
      <c r="D35" s="46"/>
      <c r="E35" s="40" t="str">
        <f>m!E8</f>
        <v>WO</v>
      </c>
      <c r="F35" s="36" t="str">
        <f>m!C36&amp;" "&amp;m!D36</f>
        <v xml:space="preserve">KAISER FLORIAN </v>
      </c>
      <c r="G35" s="40"/>
      <c r="H35" s="41"/>
      <c r="I35" s="54"/>
      <c r="J35" s="41"/>
      <c r="K35" s="42"/>
    </row>
    <row r="36" spans="1:11" ht="13.9" customHeight="1" x14ac:dyDescent="0.2">
      <c r="A36" s="80"/>
      <c r="B36" s="49">
        <v>8</v>
      </c>
      <c r="C36" s="36" t="str">
        <f>"16: "&amp;m!C8&amp;" "&amp;m!D8</f>
        <v xml:space="preserve">16: KAISER FLORIAN </v>
      </c>
      <c r="D36" s="37" t="str">
        <f>m!H8</f>
        <v>Logis Auderghem</v>
      </c>
      <c r="E36" s="38" t="str">
        <f>m!I8</f>
        <v>D0</v>
      </c>
      <c r="F36" s="39"/>
      <c r="G36" s="47"/>
      <c r="H36" s="41"/>
      <c r="I36" s="57"/>
      <c r="J36" s="41"/>
      <c r="K36" s="42"/>
    </row>
    <row r="37" spans="1:11" ht="13.9" customHeight="1" x14ac:dyDescent="0.2">
      <c r="A37" s="81"/>
      <c r="B37" s="44"/>
      <c r="C37" s="45"/>
      <c r="D37" s="46"/>
      <c r="E37" s="40"/>
      <c r="F37" s="39"/>
      <c r="G37" s="40"/>
      <c r="H37" s="41"/>
      <c r="I37" s="84" t="s">
        <v>191</v>
      </c>
      <c r="J37" s="36" t="str">
        <f>m!A63&amp;" "&amp;m!B63</f>
        <v xml:space="preserve"> </v>
      </c>
      <c r="K37" s="62"/>
    </row>
    <row r="38" spans="1:11" ht="13.9" customHeight="1" x14ac:dyDescent="0.2">
      <c r="A38" s="82"/>
      <c r="B38" s="49">
        <v>5</v>
      </c>
      <c r="C38" s="36" t="str">
        <f>"17: "&amp;m!A9&amp;" "&amp;m!B9</f>
        <v xml:space="preserve">17: VALENCIA LACAMPA JOAQUIM </v>
      </c>
      <c r="D38" s="37" t="str">
        <f>m!F9</f>
        <v>Piranha</v>
      </c>
      <c r="E38" s="38" t="str">
        <f>m!G9</f>
        <v>D2</v>
      </c>
      <c r="F38" s="39"/>
      <c r="G38" s="40"/>
      <c r="H38" s="41"/>
      <c r="I38" s="46" t="s">
        <v>16</v>
      </c>
      <c r="J38" s="46"/>
      <c r="K38" s="42"/>
    </row>
    <row r="39" spans="1:11" ht="13.9" customHeight="1" x14ac:dyDescent="0.2">
      <c r="A39" s="43"/>
      <c r="B39" s="44"/>
      <c r="C39" s="45"/>
      <c r="D39" s="46"/>
      <c r="E39" s="40" t="str">
        <f>m!E9</f>
        <v>WO</v>
      </c>
      <c r="F39" s="36" t="str">
        <f>m!A37&amp;" "&amp;m!B37</f>
        <v xml:space="preserve">VALENCIA LACAMPA JOAQUIM </v>
      </c>
      <c r="G39" s="47"/>
      <c r="H39" s="41"/>
      <c r="I39" s="57"/>
      <c r="J39" s="54"/>
      <c r="K39" s="42"/>
    </row>
    <row r="40" spans="1:11" ht="13.9" customHeight="1" x14ac:dyDescent="0.2">
      <c r="A40" s="80"/>
      <c r="B40" s="49">
        <v>60</v>
      </c>
      <c r="C40" s="36" t="str">
        <f>"18: "&amp;m!C9&amp;" "&amp;m!D9</f>
        <v xml:space="preserve">18: WO </v>
      </c>
      <c r="D40" s="37" t="str">
        <f>m!H9</f>
        <v/>
      </c>
      <c r="E40" s="38" t="str">
        <f>m!I9</f>
        <v/>
      </c>
      <c r="F40" s="39" t="str">
        <f>m!E37</f>
        <v/>
      </c>
      <c r="G40" s="61"/>
      <c r="H40" s="41"/>
      <c r="I40" s="54"/>
      <c r="J40" s="54"/>
      <c r="K40" s="42"/>
    </row>
    <row r="41" spans="1:11" ht="13.9" customHeight="1" x14ac:dyDescent="0.2">
      <c r="A41" s="81"/>
      <c r="B41" s="44"/>
      <c r="C41" s="45"/>
      <c r="D41" s="46"/>
      <c r="E41" s="40"/>
      <c r="F41" s="83" t="s">
        <v>179</v>
      </c>
      <c r="G41" s="36" t="str">
        <f>m!A51&amp;" "&amp;m!B51</f>
        <v xml:space="preserve"> </v>
      </c>
      <c r="H41" s="47"/>
      <c r="I41" s="54"/>
      <c r="J41" s="54"/>
      <c r="K41" s="42"/>
    </row>
    <row r="42" spans="1:11" ht="13.9" customHeight="1" x14ac:dyDescent="0.2">
      <c r="A42" s="82"/>
      <c r="B42" s="49">
        <v>37</v>
      </c>
      <c r="C42" s="36" t="str">
        <f>"19: "&amp;m!A10&amp;" "&amp;m!B10</f>
        <v xml:space="preserve">19: MARC DIDIER </v>
      </c>
      <c r="D42" s="37" t="str">
        <f>m!F10</f>
        <v>CTT Tubize</v>
      </c>
      <c r="E42" s="38" t="str">
        <f>m!G10</f>
        <v>D6</v>
      </c>
      <c r="F42" s="50"/>
      <c r="G42" s="46"/>
      <c r="H42" s="41"/>
      <c r="I42" s="54"/>
      <c r="J42" s="54"/>
      <c r="K42" s="42"/>
    </row>
    <row r="43" spans="1:11" ht="13.9" customHeight="1" x14ac:dyDescent="0.2">
      <c r="A43" s="43" t="s">
        <v>167</v>
      </c>
      <c r="B43" s="44"/>
      <c r="C43" s="45"/>
      <c r="D43" s="46"/>
      <c r="E43" s="40" t="str">
        <f>m!E10</f>
        <v/>
      </c>
      <c r="F43" s="36" t="str">
        <f>m!C37&amp;" "&amp;m!D37</f>
        <v xml:space="preserve"> </v>
      </c>
      <c r="G43" s="46" t="str">
        <f>m!E51</f>
        <v/>
      </c>
      <c r="H43" s="41"/>
      <c r="I43" s="54"/>
      <c r="J43" s="57" t="str">
        <f>m!E63</f>
        <v/>
      </c>
      <c r="K43" s="42"/>
    </row>
    <row r="44" spans="1:11" ht="13.9" customHeight="1" x14ac:dyDescent="0.2">
      <c r="A44" s="80"/>
      <c r="B44" s="49">
        <v>28</v>
      </c>
      <c r="C44" s="36" t="str">
        <f>"20: "&amp;m!C10&amp;" "&amp;m!D10</f>
        <v xml:space="preserve">20: PEREZ NUNEZ LUIS JOSHUA </v>
      </c>
      <c r="D44" s="37" t="str">
        <f>m!H10</f>
        <v>Perwez</v>
      </c>
      <c r="E44" s="38" t="str">
        <f>m!I10</f>
        <v>D2</v>
      </c>
      <c r="F44" s="39"/>
      <c r="G44" s="45"/>
      <c r="H44" s="41"/>
      <c r="I44" s="54"/>
      <c r="J44" s="54"/>
      <c r="K44" s="42"/>
    </row>
    <row r="45" spans="1:11" ht="13.9" customHeight="1" x14ac:dyDescent="0.2">
      <c r="A45" s="81"/>
      <c r="B45" s="44"/>
      <c r="C45" s="45"/>
      <c r="D45" s="46"/>
      <c r="E45" s="40"/>
      <c r="F45" s="39"/>
      <c r="G45" s="84" t="s">
        <v>171</v>
      </c>
      <c r="H45" s="36" t="str">
        <f>m!A58&amp;" "&amp;m!B58</f>
        <v xml:space="preserve"> </v>
      </c>
      <c r="I45" s="45"/>
      <c r="J45" s="54"/>
      <c r="K45" s="42"/>
    </row>
    <row r="46" spans="1:11" ht="13.9" customHeight="1" x14ac:dyDescent="0.2">
      <c r="A46" s="82"/>
      <c r="B46" s="49">
        <v>21</v>
      </c>
      <c r="C46" s="36" t="str">
        <f>"21: "&amp;m!A11&amp;" "&amp;m!B11</f>
        <v xml:space="preserve">21: NOURISSIER LIAM </v>
      </c>
      <c r="D46" s="37" t="str">
        <f>m!F11</f>
        <v>Cttr Alpa</v>
      </c>
      <c r="E46" s="38" t="str">
        <f>m!G11</f>
        <v>D0</v>
      </c>
      <c r="F46" s="39"/>
      <c r="G46" s="46"/>
      <c r="H46" s="46"/>
      <c r="I46" s="54"/>
      <c r="J46" s="54"/>
      <c r="K46" s="42"/>
    </row>
    <row r="47" spans="1:11" ht="13.9" customHeight="1" x14ac:dyDescent="0.2">
      <c r="A47" s="43"/>
      <c r="B47" s="44"/>
      <c r="C47" s="45"/>
      <c r="D47" s="46"/>
      <c r="E47" s="40" t="str">
        <f>m!E11</f>
        <v>WO</v>
      </c>
      <c r="F47" s="36" t="str">
        <f>m!A38&amp;" "&amp;m!B38</f>
        <v xml:space="preserve">NOURISSIER LIAM </v>
      </c>
      <c r="G47" s="45"/>
      <c r="H47" s="54"/>
      <c r="I47" s="54"/>
      <c r="J47" s="54"/>
      <c r="K47" s="42"/>
    </row>
    <row r="48" spans="1:11" ht="13.9" customHeight="1" x14ac:dyDescent="0.2">
      <c r="A48" s="80"/>
      <c r="B48" s="49">
        <v>44</v>
      </c>
      <c r="C48" s="36" t="str">
        <f>"22: "&amp;m!C11&amp;" "&amp;m!D11</f>
        <v xml:space="preserve">22: WO </v>
      </c>
      <c r="D48" s="37" t="str">
        <f>m!H11</f>
        <v/>
      </c>
      <c r="E48" s="38" t="str">
        <f>m!I11</f>
        <v/>
      </c>
      <c r="F48" s="39" t="str">
        <f>m!E38</f>
        <v/>
      </c>
      <c r="G48" s="56"/>
      <c r="H48" s="57" t="str">
        <f>m!E58</f>
        <v/>
      </c>
      <c r="I48" s="54"/>
      <c r="J48" s="54"/>
      <c r="K48" s="42"/>
    </row>
    <row r="49" spans="1:11" ht="13.9" customHeight="1" x14ac:dyDescent="0.2">
      <c r="A49" s="81"/>
      <c r="B49" s="44"/>
      <c r="C49" s="45"/>
      <c r="D49" s="46"/>
      <c r="E49" s="40"/>
      <c r="F49" s="83" t="s">
        <v>175</v>
      </c>
      <c r="G49" s="36" t="str">
        <f>m!C51&amp;" "&amp;m!D51</f>
        <v xml:space="preserve"> </v>
      </c>
      <c r="H49" s="54"/>
      <c r="I49" s="54"/>
      <c r="J49" s="54"/>
      <c r="K49" s="42"/>
    </row>
    <row r="50" spans="1:11" ht="13.9" customHeight="1" x14ac:dyDescent="0.2">
      <c r="A50" s="82"/>
      <c r="B50" s="49">
        <v>53</v>
      </c>
      <c r="C50" s="36" t="str">
        <f>"23: "&amp;m!A12&amp;" "&amp;m!B12</f>
        <v xml:space="preserve">23: WO </v>
      </c>
      <c r="D50" s="37" t="str">
        <f>m!F12</f>
        <v/>
      </c>
      <c r="E50" s="38" t="str">
        <f>m!G12</f>
        <v/>
      </c>
      <c r="F50" s="50"/>
      <c r="G50" s="40"/>
      <c r="H50" s="45"/>
      <c r="I50" s="54"/>
      <c r="J50" s="54"/>
      <c r="K50" s="42"/>
    </row>
    <row r="51" spans="1:11" ht="13.9" customHeight="1" x14ac:dyDescent="0.2">
      <c r="A51" s="43"/>
      <c r="B51" s="44"/>
      <c r="C51" s="45"/>
      <c r="D51" s="46"/>
      <c r="E51" s="40" t="str">
        <f>m!E12</f>
        <v>WO</v>
      </c>
      <c r="F51" s="36" t="str">
        <f>m!C38&amp;" "&amp;m!D38</f>
        <v xml:space="preserve">VANEK JAKUB </v>
      </c>
      <c r="G51" s="40"/>
      <c r="H51" s="54"/>
      <c r="I51" s="54"/>
      <c r="J51" s="54"/>
      <c r="K51" s="42"/>
    </row>
    <row r="52" spans="1:11" ht="13.9" customHeight="1" x14ac:dyDescent="0.2">
      <c r="A52" s="80"/>
      <c r="B52" s="49">
        <v>12</v>
      </c>
      <c r="C52" s="36" t="str">
        <f>"24: "&amp;m!C12&amp;" "&amp;m!D12</f>
        <v xml:space="preserve">24: VANEK JAKUB </v>
      </c>
      <c r="D52" s="37" t="str">
        <f>m!H12</f>
        <v>Logis Auderghem</v>
      </c>
      <c r="E52" s="38" t="str">
        <f>m!I12</f>
        <v>D0</v>
      </c>
      <c r="F52" s="39"/>
      <c r="G52" s="47"/>
      <c r="H52" s="54"/>
      <c r="I52" s="54"/>
      <c r="J52" s="54"/>
      <c r="K52" s="42"/>
    </row>
    <row r="53" spans="1:11" ht="13.9" customHeight="1" x14ac:dyDescent="0.2">
      <c r="A53" s="81"/>
      <c r="B53" s="44"/>
      <c r="C53" s="45"/>
      <c r="D53" s="46"/>
      <c r="E53" s="40"/>
      <c r="F53" s="39"/>
      <c r="G53" s="40"/>
      <c r="H53" s="84" t="s">
        <v>190</v>
      </c>
      <c r="I53" s="36" t="str">
        <f>m!C61&amp;" "&amp;m!D61</f>
        <v xml:space="preserve"> </v>
      </c>
      <c r="J53" s="54"/>
      <c r="K53" s="42"/>
    </row>
    <row r="54" spans="1:11" ht="13.9" customHeight="1" x14ac:dyDescent="0.2">
      <c r="A54" s="82"/>
      <c r="B54" s="49">
        <v>13</v>
      </c>
      <c r="C54" s="36" t="str">
        <f>"25: "&amp;m!A13&amp;" "&amp;m!B13</f>
        <v xml:space="preserve">25: NOEL MAXIME </v>
      </c>
      <c r="D54" s="37" t="str">
        <f>m!F13</f>
        <v>Tourinnes</v>
      </c>
      <c r="E54" s="38" t="str">
        <f>m!G13</f>
        <v>D2</v>
      </c>
      <c r="F54" s="39"/>
      <c r="G54" s="40"/>
      <c r="H54" s="46"/>
      <c r="I54" s="40"/>
      <c r="J54" s="45"/>
      <c r="K54" s="42"/>
    </row>
    <row r="55" spans="1:11" ht="13.9" customHeight="1" x14ac:dyDescent="0.2">
      <c r="A55" s="43"/>
      <c r="B55" s="44"/>
      <c r="C55" s="45"/>
      <c r="D55" s="46"/>
      <c r="E55" s="40" t="str">
        <f>m!E13</f>
        <v>WO</v>
      </c>
      <c r="F55" s="36" t="str">
        <f>m!A39&amp;" "&amp;m!B39</f>
        <v xml:space="preserve">NOEL MAXIME </v>
      </c>
      <c r="G55" s="47"/>
      <c r="H55" s="54"/>
      <c r="I55" s="41"/>
      <c r="J55" s="54"/>
      <c r="K55" s="42"/>
    </row>
    <row r="56" spans="1:11" ht="13.9" customHeight="1" x14ac:dyDescent="0.2">
      <c r="A56" s="80"/>
      <c r="B56" s="49">
        <v>52</v>
      </c>
      <c r="C56" s="36" t="str">
        <f>"26: "&amp;m!C13&amp;" "&amp;m!D13</f>
        <v xml:space="preserve">26: WO </v>
      </c>
      <c r="D56" s="37" t="str">
        <f>m!H13</f>
        <v/>
      </c>
      <c r="E56" s="38" t="str">
        <f>m!I13</f>
        <v/>
      </c>
      <c r="F56" s="39" t="str">
        <f>m!E39</f>
        <v/>
      </c>
      <c r="G56" s="61"/>
      <c r="H56" s="54"/>
      <c r="I56" s="41"/>
      <c r="J56" s="54"/>
      <c r="K56" s="42"/>
    </row>
    <row r="57" spans="1:11" ht="13.9" customHeight="1" x14ac:dyDescent="0.2">
      <c r="A57" s="81"/>
      <c r="B57" s="44"/>
      <c r="C57" s="45"/>
      <c r="D57" s="46"/>
      <c r="E57" s="40"/>
      <c r="F57" s="83" t="s">
        <v>176</v>
      </c>
      <c r="G57" s="36" t="str">
        <f>m!A52&amp;" "&amp;m!B52</f>
        <v xml:space="preserve"> </v>
      </c>
      <c r="H57" s="45"/>
      <c r="I57" s="41"/>
      <c r="J57" s="54"/>
      <c r="K57" s="42"/>
    </row>
    <row r="58" spans="1:11" ht="13.9" customHeight="1" x14ac:dyDescent="0.2">
      <c r="A58" s="82"/>
      <c r="B58" s="49">
        <v>45</v>
      </c>
      <c r="C58" s="36" t="str">
        <f>"27: "&amp;m!A14&amp;" "&amp;m!B14</f>
        <v xml:space="preserve">27: WO </v>
      </c>
      <c r="D58" s="37" t="str">
        <f>m!F14</f>
        <v/>
      </c>
      <c r="E58" s="38" t="str">
        <f>m!G14</f>
        <v/>
      </c>
      <c r="F58" s="50"/>
      <c r="G58" s="46"/>
      <c r="H58" s="54"/>
      <c r="I58" s="41"/>
      <c r="J58" s="54"/>
      <c r="K58" s="42"/>
    </row>
    <row r="59" spans="1:11" ht="13.9" customHeight="1" x14ac:dyDescent="0.2">
      <c r="A59" s="43"/>
      <c r="B59" s="44"/>
      <c r="C59" s="45"/>
      <c r="D59" s="46"/>
      <c r="E59" s="40" t="str">
        <f>m!E14</f>
        <v>WO</v>
      </c>
      <c r="F59" s="36" t="str">
        <f>m!C39&amp;" "&amp;m!D39</f>
        <v xml:space="preserve">MOTTINT HYUN </v>
      </c>
      <c r="G59" s="46" t="str">
        <f>m!E52</f>
        <v/>
      </c>
      <c r="H59" s="54"/>
      <c r="I59" s="41"/>
      <c r="J59" s="54"/>
      <c r="K59" s="42"/>
    </row>
    <row r="60" spans="1:11" ht="13.9" customHeight="1" x14ac:dyDescent="0.2">
      <c r="A60" s="80"/>
      <c r="B60" s="49">
        <v>20</v>
      </c>
      <c r="C60" s="36" t="str">
        <f>"28: "&amp;m!C14&amp;" "&amp;m!D14</f>
        <v xml:space="preserve">28: MOTTINT HYUN </v>
      </c>
      <c r="D60" s="37" t="str">
        <f>m!H14</f>
        <v>Arc En Ciel</v>
      </c>
      <c r="E60" s="38" t="str">
        <f>m!I14</f>
        <v>D0</v>
      </c>
      <c r="F60" s="39"/>
      <c r="G60" s="45"/>
      <c r="H60" s="54"/>
      <c r="I60" s="41"/>
      <c r="J60" s="54"/>
      <c r="K60" s="42"/>
    </row>
    <row r="61" spans="1:11" ht="13.9" customHeight="1" x14ac:dyDescent="0.2">
      <c r="A61" s="81"/>
      <c r="B61" s="44"/>
      <c r="C61" s="45"/>
      <c r="D61" s="46"/>
      <c r="E61" s="40"/>
      <c r="F61" s="39"/>
      <c r="G61" s="84" t="s">
        <v>172</v>
      </c>
      <c r="H61" s="36" t="str">
        <f>m!C58&amp;" "&amp;m!D58</f>
        <v xml:space="preserve"> </v>
      </c>
      <c r="I61" s="41"/>
      <c r="J61" s="54"/>
      <c r="K61" s="42"/>
    </row>
    <row r="62" spans="1:11" ht="13.9" customHeight="1" x14ac:dyDescent="0.2">
      <c r="A62" s="82"/>
      <c r="B62" s="49">
        <v>29</v>
      </c>
      <c r="C62" s="36" t="str">
        <f>"29: "&amp;m!A15&amp;" "&amp;m!B15</f>
        <v xml:space="preserve">29: GRANDBASTIEN JULES </v>
      </c>
      <c r="D62" s="37" t="str">
        <f>m!F15</f>
        <v>Logis Auderghem</v>
      </c>
      <c r="E62" s="38" t="str">
        <f>m!G15</f>
        <v>D6</v>
      </c>
      <c r="F62" s="39"/>
      <c r="G62" s="46"/>
      <c r="H62" s="40"/>
      <c r="I62" s="47"/>
      <c r="J62" s="54"/>
      <c r="K62" s="42"/>
    </row>
    <row r="63" spans="1:11" ht="13.9" customHeight="1" x14ac:dyDescent="0.2">
      <c r="A63" s="43" t="s">
        <v>168</v>
      </c>
      <c r="B63" s="44"/>
      <c r="C63" s="45"/>
      <c r="D63" s="46"/>
      <c r="E63" s="40" t="str">
        <f>m!E15</f>
        <v/>
      </c>
      <c r="F63" s="36" t="str">
        <f>m!A40&amp;" "&amp;m!B40</f>
        <v xml:space="preserve"> </v>
      </c>
      <c r="G63" s="45"/>
      <c r="H63" s="41"/>
      <c r="I63" s="41" t="s">
        <v>15</v>
      </c>
      <c r="J63" s="54"/>
      <c r="K63" s="42"/>
    </row>
    <row r="64" spans="1:11" ht="13.9" customHeight="1" x14ac:dyDescent="0.2">
      <c r="A64" s="80"/>
      <c r="B64" s="49">
        <v>36</v>
      </c>
      <c r="C64" s="36" t="str">
        <f>"30: "&amp;m!C15&amp;" "&amp;m!D15</f>
        <v xml:space="preserve">30: NIMAL JEAN PHILIPPE </v>
      </c>
      <c r="D64" s="37" t="str">
        <f>m!H15</f>
        <v>Logis Auderghem</v>
      </c>
      <c r="E64" s="38" t="str">
        <f>m!I15</f>
        <v>D6</v>
      </c>
      <c r="F64" s="39" t="str">
        <f>m!E40</f>
        <v/>
      </c>
      <c r="G64" s="56"/>
      <c r="H64" s="41"/>
      <c r="I64" s="41"/>
      <c r="J64" s="54"/>
      <c r="K64" s="42"/>
    </row>
    <row r="65" spans="1:11" ht="13.9" customHeight="1" x14ac:dyDescent="0.2">
      <c r="A65" s="81"/>
      <c r="B65" s="44"/>
      <c r="C65" s="45"/>
      <c r="D65" s="46"/>
      <c r="E65" s="40"/>
      <c r="F65" s="83" t="s">
        <v>180</v>
      </c>
      <c r="G65" s="36" t="str">
        <f>m!C52&amp;" "&amp;m!D52</f>
        <v xml:space="preserve"> </v>
      </c>
      <c r="H65" s="41"/>
      <c r="I65" s="41"/>
      <c r="J65" s="54"/>
      <c r="K65" s="42"/>
    </row>
    <row r="66" spans="1:11" ht="13.9" customHeight="1" x14ac:dyDescent="0.2">
      <c r="A66" s="82"/>
      <c r="B66" s="49">
        <v>61</v>
      </c>
      <c r="C66" s="36" t="str">
        <f>"31: "&amp;m!A16&amp;" "&amp;m!B16</f>
        <v xml:space="preserve">31: WO </v>
      </c>
      <c r="D66" s="37" t="str">
        <f>m!F16</f>
        <v/>
      </c>
      <c r="E66" s="38" t="str">
        <f>m!G16</f>
        <v/>
      </c>
      <c r="F66" s="50"/>
      <c r="G66" s="40"/>
      <c r="H66" s="47"/>
      <c r="I66" s="41"/>
      <c r="J66" s="54"/>
      <c r="K66" s="42"/>
    </row>
    <row r="67" spans="1:11" ht="13.9" customHeight="1" x14ac:dyDescent="0.2">
      <c r="A67" s="43"/>
      <c r="B67" s="44"/>
      <c r="C67" s="45"/>
      <c r="D67" s="46"/>
      <c r="E67" s="40" t="str">
        <f>m!E16</f>
        <v>WO</v>
      </c>
      <c r="F67" s="36" t="str">
        <f>m!C40&amp;" "&amp;m!D40</f>
        <v xml:space="preserve">RODRIGUEZ MATEO </v>
      </c>
      <c r="G67" s="40"/>
      <c r="H67" s="41"/>
      <c r="I67" s="41"/>
      <c r="J67" s="54"/>
      <c r="K67" s="42"/>
    </row>
    <row r="68" spans="1:11" ht="13.9" customHeight="1" x14ac:dyDescent="0.2">
      <c r="A68" s="80"/>
      <c r="B68" s="49">
        <v>4</v>
      </c>
      <c r="C68" s="36" t="str">
        <f>"32: "&amp;m!C16&amp;" "&amp;m!D16</f>
        <v xml:space="preserve">32: RODRIGUEZ MATEO </v>
      </c>
      <c r="D68" s="37" t="str">
        <f>m!H16</f>
        <v>Arc En Ciel</v>
      </c>
      <c r="E68" s="38" t="str">
        <f>m!I16</f>
        <v>D0</v>
      </c>
      <c r="F68" s="39"/>
      <c r="G68" s="47"/>
      <c r="H68" s="41"/>
      <c r="I68" s="41"/>
      <c r="J68" s="54"/>
      <c r="K68" s="63" t="s">
        <v>17</v>
      </c>
    </row>
    <row r="69" spans="1:11" ht="13.9" customHeight="1" x14ac:dyDescent="0.2">
      <c r="A69" s="81"/>
      <c r="B69" s="44"/>
      <c r="C69" s="45"/>
      <c r="D69" s="46"/>
      <c r="E69" s="40"/>
      <c r="F69" s="39"/>
      <c r="G69" s="40"/>
      <c r="H69" s="41"/>
      <c r="I69" s="41"/>
      <c r="J69" s="84" t="s">
        <v>192</v>
      </c>
      <c r="K69" s="36" t="str">
        <f>m!A65&amp;" "&amp;m!B65</f>
        <v xml:space="preserve"> </v>
      </c>
    </row>
    <row r="70" spans="1:11" ht="13.9" customHeight="1" x14ac:dyDescent="0.2">
      <c r="A70" s="82"/>
      <c r="B70" s="49">
        <v>3</v>
      </c>
      <c r="C70" s="36" t="str">
        <f>"33: "&amp;m!A17&amp;" "&amp;m!B17</f>
        <v xml:space="preserve">33: SERVAIS AXEL </v>
      </c>
      <c r="D70" s="37" t="str">
        <f>m!F17</f>
        <v>Piranha</v>
      </c>
      <c r="E70" s="38" t="str">
        <f>m!G17</f>
        <v>D0</v>
      </c>
      <c r="F70" s="39"/>
      <c r="G70" s="40"/>
      <c r="H70" s="41"/>
      <c r="I70" s="41"/>
      <c r="J70" s="46" t="s">
        <v>16</v>
      </c>
      <c r="K70" s="64"/>
    </row>
    <row r="71" spans="1:11" ht="13.9" customHeight="1" x14ac:dyDescent="0.2">
      <c r="A71" s="43"/>
      <c r="B71" s="44"/>
      <c r="C71" s="45"/>
      <c r="D71" s="46"/>
      <c r="E71" s="40" t="str">
        <f>m!E17</f>
        <v>WO</v>
      </c>
      <c r="F71" s="36" t="str">
        <f>m!A41&amp;" "&amp;m!B41</f>
        <v xml:space="preserve">SERVAIS AXEL </v>
      </c>
      <c r="G71" s="47"/>
      <c r="H71" s="41"/>
      <c r="I71" s="41"/>
      <c r="J71" s="54"/>
      <c r="K71" s="42"/>
    </row>
    <row r="72" spans="1:11" ht="13.9" customHeight="1" x14ac:dyDescent="0.2">
      <c r="A72" s="80"/>
      <c r="B72" s="49">
        <v>62</v>
      </c>
      <c r="C72" s="36" t="str">
        <f>"34: "&amp;m!C17&amp;" "&amp;m!D17</f>
        <v xml:space="preserve">34: WO </v>
      </c>
      <c r="D72" s="37" t="str">
        <f>m!H17</f>
        <v/>
      </c>
      <c r="E72" s="38" t="str">
        <f>m!I17</f>
        <v/>
      </c>
      <c r="F72" s="39" t="str">
        <f>m!E41</f>
        <v/>
      </c>
      <c r="G72" s="61"/>
      <c r="H72" s="41"/>
      <c r="I72" s="41"/>
      <c r="J72" s="54"/>
      <c r="K72" s="42"/>
    </row>
    <row r="73" spans="1:11" ht="13.9" customHeight="1" x14ac:dyDescent="0.2">
      <c r="A73" s="81"/>
      <c r="B73" s="44"/>
      <c r="C73" s="45"/>
      <c r="D73" s="46"/>
      <c r="E73" s="40"/>
      <c r="F73" s="83" t="s">
        <v>181</v>
      </c>
      <c r="G73" s="36" t="str">
        <f>m!A53&amp;" "&amp;m!B53</f>
        <v xml:space="preserve"> </v>
      </c>
      <c r="H73" s="47"/>
      <c r="I73" s="41"/>
      <c r="J73" s="54"/>
      <c r="K73" s="42"/>
    </row>
    <row r="74" spans="1:11" ht="13.9" customHeight="1" x14ac:dyDescent="0.2">
      <c r="A74" s="82"/>
      <c r="B74" s="49">
        <v>35</v>
      </c>
      <c r="C74" s="36" t="str">
        <f>"35: "&amp;m!A18&amp;" "&amp;m!B18</f>
        <v xml:space="preserve">35: DEBUE EMILE </v>
      </c>
      <c r="D74" s="37" t="str">
        <f>m!F18</f>
        <v>Cttr Alpa</v>
      </c>
      <c r="E74" s="38" t="str">
        <f>m!G18</f>
        <v>D6</v>
      </c>
      <c r="F74" s="50"/>
      <c r="G74" s="46"/>
      <c r="H74" s="41"/>
      <c r="I74" s="41"/>
      <c r="J74" s="54"/>
      <c r="K74" s="42"/>
    </row>
    <row r="75" spans="1:11" ht="13.9" customHeight="1" x14ac:dyDescent="0.2">
      <c r="A75" s="43" t="s">
        <v>169</v>
      </c>
      <c r="B75" s="44"/>
      <c r="C75" s="45"/>
      <c r="D75" s="46"/>
      <c r="E75" s="40" t="str">
        <f>m!E18</f>
        <v/>
      </c>
      <c r="F75" s="36" t="str">
        <f>m!C41&amp;" "&amp;m!D41</f>
        <v xml:space="preserve"> </v>
      </c>
      <c r="G75" s="46" t="str">
        <f>m!E53</f>
        <v/>
      </c>
      <c r="H75" s="41"/>
      <c r="I75" s="41"/>
      <c r="J75" s="54"/>
      <c r="K75" s="42"/>
    </row>
    <row r="76" spans="1:11" ht="13.9" customHeight="1" x14ac:dyDescent="0.2">
      <c r="A76" s="80"/>
      <c r="B76" s="49">
        <v>30</v>
      </c>
      <c r="C76" s="36" t="str">
        <f>"36: "&amp;m!C18&amp;" "&amp;m!D18</f>
        <v xml:space="preserve">36: KOSE ALI </v>
      </c>
      <c r="D76" s="37" t="str">
        <f>m!H18</f>
        <v>Cttr Alpa</v>
      </c>
      <c r="E76" s="38" t="str">
        <f>m!I18</f>
        <v>D4</v>
      </c>
      <c r="F76" s="39"/>
      <c r="G76" s="45"/>
      <c r="H76" s="41"/>
      <c r="I76" s="41"/>
      <c r="J76" s="54"/>
      <c r="K76" s="42"/>
    </row>
    <row r="77" spans="1:11" ht="13.9" customHeight="1" x14ac:dyDescent="0.2">
      <c r="A77" s="81"/>
      <c r="B77" s="44"/>
      <c r="C77" s="45"/>
      <c r="D77" s="46"/>
      <c r="E77" s="40"/>
      <c r="F77" s="39"/>
      <c r="G77" s="84" t="s">
        <v>189</v>
      </c>
      <c r="H77" s="36" t="str">
        <f>m!A59&amp;" "&amp;m!B59</f>
        <v xml:space="preserve"> </v>
      </c>
      <c r="I77" s="47"/>
      <c r="J77" s="54"/>
      <c r="K77" s="42"/>
    </row>
    <row r="78" spans="1:11" ht="13.9" customHeight="1" x14ac:dyDescent="0.2">
      <c r="A78" s="82"/>
      <c r="B78" s="49">
        <v>19</v>
      </c>
      <c r="C78" s="36" t="str">
        <f>"37: "&amp;m!A19&amp;" "&amp;m!B19</f>
        <v xml:space="preserve">37: VINOIS JONATHAN </v>
      </c>
      <c r="D78" s="37" t="str">
        <f>m!F19</f>
        <v>Royal 1865</v>
      </c>
      <c r="E78" s="38" t="str">
        <f>m!G19</f>
        <v>D2</v>
      </c>
      <c r="F78" s="39"/>
      <c r="G78" s="46"/>
      <c r="H78" s="46"/>
      <c r="I78" s="41"/>
      <c r="J78" s="54"/>
      <c r="K78" s="42"/>
    </row>
    <row r="79" spans="1:11" ht="13.9" customHeight="1" x14ac:dyDescent="0.2">
      <c r="A79" s="43"/>
      <c r="B79" s="44"/>
      <c r="C79" s="45"/>
      <c r="D79" s="46"/>
      <c r="E79" s="40" t="str">
        <f>m!E19</f>
        <v>WO</v>
      </c>
      <c r="F79" s="36" t="str">
        <f>m!A42&amp;" "&amp;m!B42</f>
        <v xml:space="preserve">VINOIS JONATHAN </v>
      </c>
      <c r="G79" s="45"/>
      <c r="H79" s="54"/>
      <c r="I79" s="41"/>
      <c r="J79" s="54"/>
      <c r="K79" s="42"/>
    </row>
    <row r="80" spans="1:11" ht="13.9" customHeight="1" x14ac:dyDescent="0.2">
      <c r="A80" s="80"/>
      <c r="B80" s="49">
        <v>46</v>
      </c>
      <c r="C80" s="36" t="str">
        <f>"38: "&amp;m!C19&amp;" "&amp;m!D19</f>
        <v xml:space="preserve">38: WO </v>
      </c>
      <c r="D80" s="37" t="str">
        <f>m!H19</f>
        <v/>
      </c>
      <c r="E80" s="38" t="str">
        <f>m!I19</f>
        <v/>
      </c>
      <c r="F80" s="39" t="str">
        <f>m!E42</f>
        <v/>
      </c>
      <c r="G80" s="56"/>
      <c r="H80" s="57" t="str">
        <f>m!E59</f>
        <v/>
      </c>
      <c r="I80" s="41"/>
      <c r="J80" s="54"/>
      <c r="K80" s="42"/>
    </row>
    <row r="81" spans="1:11" ht="13.9" customHeight="1" x14ac:dyDescent="0.2">
      <c r="A81" s="81"/>
      <c r="B81" s="44"/>
      <c r="C81" s="45"/>
      <c r="D81" s="46"/>
      <c r="E81" s="40"/>
      <c r="F81" s="83" t="s">
        <v>182</v>
      </c>
      <c r="G81" s="36" t="str">
        <f>m!C53&amp;" "&amp;m!D53</f>
        <v xml:space="preserve"> </v>
      </c>
      <c r="H81" s="54"/>
      <c r="I81" s="41"/>
      <c r="J81" s="54"/>
      <c r="K81" s="42"/>
    </row>
    <row r="82" spans="1:11" ht="13.9" customHeight="1" x14ac:dyDescent="0.2">
      <c r="A82" s="82"/>
      <c r="B82" s="49">
        <v>51</v>
      </c>
      <c r="C82" s="36" t="str">
        <f>"39: "&amp;m!A20&amp;" "&amp;m!B20</f>
        <v xml:space="preserve">39: WO </v>
      </c>
      <c r="D82" s="37" t="str">
        <f>m!F20</f>
        <v/>
      </c>
      <c r="E82" s="38" t="str">
        <f>m!G20</f>
        <v/>
      </c>
      <c r="F82" s="50"/>
      <c r="G82" s="40"/>
      <c r="H82" s="45"/>
      <c r="I82" s="41"/>
      <c r="J82" s="54"/>
      <c r="K82" s="42"/>
    </row>
    <row r="83" spans="1:11" ht="13.9" customHeight="1" x14ac:dyDescent="0.2">
      <c r="A83" s="43"/>
      <c r="B83" s="44"/>
      <c r="C83" s="45"/>
      <c r="D83" s="46"/>
      <c r="E83" s="40" t="str">
        <f>m!E20</f>
        <v>WO</v>
      </c>
      <c r="F83" s="36" t="str">
        <f>m!C42&amp;" "&amp;m!D42</f>
        <v xml:space="preserve">RUBENS NICOLAS </v>
      </c>
      <c r="G83" s="40"/>
      <c r="H83" s="54"/>
      <c r="I83" s="41"/>
      <c r="J83" s="54"/>
      <c r="K83" s="42"/>
    </row>
    <row r="84" spans="1:11" ht="13.9" customHeight="1" x14ac:dyDescent="0.2">
      <c r="A84" s="80"/>
      <c r="B84" s="49">
        <v>14</v>
      </c>
      <c r="C84" s="36" t="str">
        <f>"40: "&amp;m!C20&amp;" "&amp;m!D20</f>
        <v xml:space="preserve">40: RUBENS NICOLAS </v>
      </c>
      <c r="D84" s="37" t="str">
        <f>m!H20</f>
        <v>CTT Tubize</v>
      </c>
      <c r="E84" s="38" t="str">
        <f>m!I20</f>
        <v>D2</v>
      </c>
      <c r="F84" s="39"/>
      <c r="G84" s="47"/>
      <c r="H84" s="54"/>
      <c r="I84" s="41"/>
      <c r="J84" s="54"/>
      <c r="K84" s="42"/>
    </row>
    <row r="85" spans="1:11" ht="13.9" customHeight="1" x14ac:dyDescent="0.2">
      <c r="A85" s="81"/>
      <c r="B85" s="44"/>
      <c r="C85" s="45"/>
      <c r="D85" s="46"/>
      <c r="E85" s="40"/>
      <c r="F85" s="39"/>
      <c r="G85" s="40"/>
      <c r="H85" s="84" t="s">
        <v>191</v>
      </c>
      <c r="I85" s="36" t="str">
        <f>m!A62&amp;" "&amp;m!B62</f>
        <v xml:space="preserve"> </v>
      </c>
      <c r="J85" s="45"/>
      <c r="K85" s="42"/>
    </row>
    <row r="86" spans="1:11" ht="13.9" customHeight="1" x14ac:dyDescent="0.2">
      <c r="A86" s="82"/>
      <c r="B86" s="49">
        <v>11</v>
      </c>
      <c r="C86" s="36" t="str">
        <f>"41: "&amp;m!A21&amp;" "&amp;m!B21</f>
        <v xml:space="preserve">41: DEQUEVY CHRISTOPHE </v>
      </c>
      <c r="D86" s="37" t="str">
        <f>m!F21</f>
        <v>Set-Jet Fleur Bleue</v>
      </c>
      <c r="E86" s="38" t="str">
        <f>m!G21</f>
        <v>D0</v>
      </c>
      <c r="F86" s="39"/>
      <c r="G86" s="40"/>
      <c r="H86" s="46"/>
      <c r="I86" s="46"/>
      <c r="J86" s="54"/>
      <c r="K86" s="42"/>
    </row>
    <row r="87" spans="1:11" ht="13.9" customHeight="1" x14ac:dyDescent="0.2">
      <c r="A87" s="43"/>
      <c r="B87" s="44"/>
      <c r="C87" s="45"/>
      <c r="D87" s="46"/>
      <c r="E87" s="40" t="str">
        <f>m!E21</f>
        <v>WO</v>
      </c>
      <c r="F87" s="36" t="str">
        <f>m!A43&amp;" "&amp;m!B43</f>
        <v xml:space="preserve">DEQUEVY CHRISTOPHE </v>
      </c>
      <c r="G87" s="47"/>
      <c r="H87" s="54"/>
      <c r="I87" s="54"/>
      <c r="J87" s="54"/>
      <c r="K87" s="42"/>
    </row>
    <row r="88" spans="1:11" ht="13.9" customHeight="1" x14ac:dyDescent="0.2">
      <c r="A88" s="80"/>
      <c r="B88" s="49">
        <v>54</v>
      </c>
      <c r="C88" s="36" t="str">
        <f>"42: "&amp;m!C21&amp;" "&amp;m!D21</f>
        <v xml:space="preserve">42: WO </v>
      </c>
      <c r="D88" s="37" t="str">
        <f>m!H21</f>
        <v/>
      </c>
      <c r="E88" s="38" t="str">
        <f>m!I21</f>
        <v/>
      </c>
      <c r="F88" s="39" t="str">
        <f>m!E43</f>
        <v/>
      </c>
      <c r="G88" s="61"/>
      <c r="H88" s="54"/>
      <c r="I88" s="54"/>
      <c r="J88" s="54"/>
      <c r="K88" s="42"/>
    </row>
    <row r="89" spans="1:11" ht="13.9" customHeight="1" x14ac:dyDescent="0.2">
      <c r="A89" s="81"/>
      <c r="B89" s="44"/>
      <c r="C89" s="45"/>
      <c r="D89" s="46"/>
      <c r="E89" s="40"/>
      <c r="F89" s="83" t="s">
        <v>183</v>
      </c>
      <c r="G89" s="36" t="str">
        <f>m!A54&amp;" "&amp;m!B54</f>
        <v xml:space="preserve"> </v>
      </c>
      <c r="H89" s="45"/>
      <c r="I89" s="54"/>
      <c r="J89" s="54"/>
      <c r="K89" s="42"/>
    </row>
    <row r="90" spans="1:11" ht="13.9" customHeight="1" x14ac:dyDescent="0.2">
      <c r="A90" s="82"/>
      <c r="B90" s="49">
        <v>43</v>
      </c>
      <c r="C90" s="36" t="str">
        <f>"43: "&amp;m!A22&amp;" "&amp;m!B22</f>
        <v xml:space="preserve">43: WO </v>
      </c>
      <c r="D90" s="37" t="str">
        <f>m!F22</f>
        <v/>
      </c>
      <c r="E90" s="38" t="str">
        <f>m!G22</f>
        <v/>
      </c>
      <c r="F90" s="50"/>
      <c r="G90" s="46"/>
      <c r="H90" s="54"/>
      <c r="I90" s="57" t="str">
        <f>m!E62</f>
        <v/>
      </c>
      <c r="J90" s="54"/>
      <c r="K90" s="42"/>
    </row>
    <row r="91" spans="1:11" ht="13.9" customHeight="1" x14ac:dyDescent="0.2">
      <c r="A91" s="43"/>
      <c r="B91" s="44"/>
      <c r="C91" s="45"/>
      <c r="D91" s="46"/>
      <c r="E91" s="40" t="str">
        <f>m!E22</f>
        <v>WO</v>
      </c>
      <c r="F91" s="36" t="str">
        <f>m!C43&amp;" "&amp;m!D43</f>
        <v xml:space="preserve">PHAM TRAN HIEU </v>
      </c>
      <c r="G91" s="46" t="str">
        <f>m!E54</f>
        <v/>
      </c>
      <c r="H91" s="54"/>
      <c r="I91" s="54"/>
      <c r="J91" s="54"/>
      <c r="K91" s="42"/>
    </row>
    <row r="92" spans="1:11" ht="13.9" customHeight="1" x14ac:dyDescent="0.2">
      <c r="A92" s="80"/>
      <c r="B92" s="49">
        <v>22</v>
      </c>
      <c r="C92" s="36" t="str">
        <f>"44: "&amp;m!C22&amp;" "&amp;m!D22</f>
        <v xml:space="preserve">44: PHAM TRAN HIEU </v>
      </c>
      <c r="D92" s="37" t="str">
        <f>m!H22</f>
        <v>Logis Auderghem</v>
      </c>
      <c r="E92" s="38" t="str">
        <f>m!I22</f>
        <v>D2</v>
      </c>
      <c r="F92" s="39"/>
      <c r="G92" s="45"/>
      <c r="H92" s="54"/>
      <c r="I92" s="54"/>
      <c r="J92" s="54"/>
      <c r="K92" s="42"/>
    </row>
    <row r="93" spans="1:11" ht="13.9" customHeight="1" x14ac:dyDescent="0.2">
      <c r="A93" s="81"/>
      <c r="B93" s="44"/>
      <c r="C93" s="45"/>
      <c r="D93" s="46"/>
      <c r="E93" s="40"/>
      <c r="F93" s="39"/>
      <c r="G93" s="84" t="s">
        <v>190</v>
      </c>
      <c r="H93" s="36" t="str">
        <f>m!C59&amp;" "&amp;m!D59</f>
        <v xml:space="preserve"> </v>
      </c>
      <c r="I93" s="54"/>
      <c r="J93" s="54"/>
      <c r="K93" s="42"/>
    </row>
    <row r="94" spans="1:11" ht="13.9" customHeight="1" x14ac:dyDescent="0.2">
      <c r="A94" s="82"/>
      <c r="B94" s="49">
        <v>27</v>
      </c>
      <c r="C94" s="36" t="str">
        <f>"45: "&amp;m!A23&amp;" "&amp;m!B23</f>
        <v xml:space="preserve">45: LABAR GEOFFROY </v>
      </c>
      <c r="D94" s="37" t="str">
        <f>m!F23</f>
        <v>REP Nivelles</v>
      </c>
      <c r="E94" s="38" t="str">
        <f>m!G23</f>
        <v>D4</v>
      </c>
      <c r="F94" s="39"/>
      <c r="G94" s="46"/>
      <c r="H94" s="40"/>
      <c r="I94" s="45"/>
      <c r="J94" s="54"/>
      <c r="K94" s="42"/>
    </row>
    <row r="95" spans="1:11" ht="13.9" customHeight="1" x14ac:dyDescent="0.2">
      <c r="A95" s="43" t="s">
        <v>170</v>
      </c>
      <c r="B95" s="44"/>
      <c r="C95" s="45"/>
      <c r="D95" s="46"/>
      <c r="E95" s="40" t="str">
        <f>m!E23</f>
        <v/>
      </c>
      <c r="F95" s="36" t="str">
        <f>m!A44&amp;" "&amp;m!B44</f>
        <v xml:space="preserve"> </v>
      </c>
      <c r="G95" s="45"/>
      <c r="H95" s="41"/>
      <c r="I95" s="54"/>
      <c r="J95" s="54"/>
      <c r="K95" s="42"/>
    </row>
    <row r="96" spans="1:11" ht="13.9" customHeight="1" x14ac:dyDescent="0.2">
      <c r="A96" s="80"/>
      <c r="B96" s="49">
        <v>38</v>
      </c>
      <c r="C96" s="36" t="str">
        <f>"46: "&amp;m!C23&amp;" "&amp;m!D23</f>
        <v xml:space="preserve">46: SEKULA DARIUSZ </v>
      </c>
      <c r="D96" s="37" t="str">
        <f>m!H23</f>
        <v>CTT Ottignies - Blocry</v>
      </c>
      <c r="E96" s="38" t="str">
        <f>m!I23</f>
        <v>D6</v>
      </c>
      <c r="F96" s="39" t="str">
        <f>m!E44</f>
        <v/>
      </c>
      <c r="G96" s="56"/>
      <c r="H96" s="41"/>
      <c r="I96" s="54"/>
      <c r="J96" s="54"/>
      <c r="K96" s="42"/>
    </row>
    <row r="97" spans="1:11" ht="13.9" customHeight="1" x14ac:dyDescent="0.2">
      <c r="A97" s="81"/>
      <c r="B97" s="44"/>
      <c r="C97" s="45"/>
      <c r="D97" s="46"/>
      <c r="E97" s="40"/>
      <c r="F97" s="83" t="s">
        <v>184</v>
      </c>
      <c r="G97" s="36" t="str">
        <f>m!C54&amp;" "&amp;m!D54</f>
        <v xml:space="preserve"> </v>
      </c>
      <c r="H97" s="41"/>
      <c r="I97" s="54"/>
      <c r="J97" s="54"/>
      <c r="K97" s="42"/>
    </row>
    <row r="98" spans="1:11" ht="13.9" customHeight="1" x14ac:dyDescent="0.2">
      <c r="A98" s="82"/>
      <c r="B98" s="49">
        <v>59</v>
      </c>
      <c r="C98" s="36" t="str">
        <f>"47: "&amp;m!A24&amp;" "&amp;m!B24</f>
        <v xml:space="preserve">47: WO </v>
      </c>
      <c r="D98" s="37" t="str">
        <f>m!F24</f>
        <v/>
      </c>
      <c r="E98" s="38" t="str">
        <f>m!G24</f>
        <v/>
      </c>
      <c r="F98" s="50"/>
      <c r="G98" s="40"/>
      <c r="H98" s="47"/>
      <c r="I98" s="54"/>
      <c r="J98" s="54"/>
      <c r="K98" s="42"/>
    </row>
    <row r="99" spans="1:11" ht="13.9" customHeight="1" x14ac:dyDescent="0.2">
      <c r="A99" s="43"/>
      <c r="B99" s="44"/>
      <c r="C99" s="45"/>
      <c r="D99" s="46"/>
      <c r="E99" s="40" t="str">
        <f>m!E24</f>
        <v>WO</v>
      </c>
      <c r="F99" s="36" t="str">
        <f>m!C44&amp;" "&amp;m!D44</f>
        <v xml:space="preserve">LUPPENS CEDRIC </v>
      </c>
      <c r="G99" s="40"/>
      <c r="H99" s="41"/>
      <c r="I99" s="54"/>
      <c r="J99" s="54"/>
      <c r="K99" s="42"/>
    </row>
    <row r="100" spans="1:11" ht="13.9" customHeight="1" x14ac:dyDescent="0.2">
      <c r="A100" s="80"/>
      <c r="B100" s="49">
        <v>6</v>
      </c>
      <c r="C100" s="36" t="str">
        <f>"48: "&amp;m!C24&amp;" "&amp;m!D24</f>
        <v xml:space="preserve">48: LUPPENS CEDRIC </v>
      </c>
      <c r="D100" s="37" t="str">
        <f>m!H24</f>
        <v>Set-Jet Fleur Bleue</v>
      </c>
      <c r="E100" s="38" t="str">
        <f>m!I24</f>
        <v>D0</v>
      </c>
      <c r="F100" s="39"/>
      <c r="G100" s="47"/>
      <c r="H100" s="41"/>
      <c r="I100" s="57"/>
      <c r="J100" s="54"/>
      <c r="K100" s="42"/>
    </row>
    <row r="101" spans="1:11" ht="13.9" customHeight="1" x14ac:dyDescent="0.2">
      <c r="A101" s="81"/>
      <c r="B101" s="44"/>
      <c r="C101" s="45"/>
      <c r="D101" s="46"/>
      <c r="E101" s="40"/>
      <c r="F101" s="39"/>
      <c r="G101" s="40"/>
      <c r="H101" s="41"/>
      <c r="I101" s="84" t="s">
        <v>192</v>
      </c>
      <c r="J101" s="36" t="str">
        <f>m!C63&amp;" "&amp;m!D63</f>
        <v xml:space="preserve"> </v>
      </c>
      <c r="K101" s="42"/>
    </row>
    <row r="102" spans="1:11" ht="13.9" customHeight="1" x14ac:dyDescent="0.2">
      <c r="A102" s="82"/>
      <c r="B102" s="49">
        <v>7</v>
      </c>
      <c r="C102" s="36" t="str">
        <f>"49: "&amp;m!A25&amp;" "&amp;m!B25</f>
        <v xml:space="preserve">49: LADENT BAPTISTE </v>
      </c>
      <c r="D102" s="37" t="str">
        <f>m!F25</f>
        <v>Cttr Alpa</v>
      </c>
      <c r="E102" s="38" t="str">
        <f>m!G25</f>
        <v>D2</v>
      </c>
      <c r="F102" s="39"/>
      <c r="G102" s="40"/>
      <c r="H102" s="41"/>
      <c r="I102" s="46" t="s">
        <v>16</v>
      </c>
      <c r="J102" s="40"/>
      <c r="K102" s="62"/>
    </row>
    <row r="103" spans="1:11" ht="13.9" customHeight="1" x14ac:dyDescent="0.2">
      <c r="A103" s="43"/>
      <c r="B103" s="44"/>
      <c r="C103" s="45"/>
      <c r="D103" s="46"/>
      <c r="E103" s="40" t="str">
        <f>m!E25</f>
        <v>WO</v>
      </c>
      <c r="F103" s="36" t="str">
        <f>m!A45&amp;" "&amp;m!B45</f>
        <v xml:space="preserve">LADENT BAPTISTE </v>
      </c>
      <c r="G103" s="47"/>
      <c r="H103" s="41"/>
      <c r="I103" s="57"/>
      <c r="J103" s="41"/>
      <c r="K103" s="42"/>
    </row>
    <row r="104" spans="1:11" ht="12.75" x14ac:dyDescent="0.2">
      <c r="A104" s="80"/>
      <c r="B104" s="49">
        <v>58</v>
      </c>
      <c r="C104" s="36" t="str">
        <f>"50: "&amp;m!C25&amp;" "&amp;m!D25</f>
        <v xml:space="preserve">50: WO </v>
      </c>
      <c r="D104" s="37" t="str">
        <f>m!H25</f>
        <v/>
      </c>
      <c r="E104" s="38" t="str">
        <f>m!I25</f>
        <v/>
      </c>
      <c r="F104" s="39" t="str">
        <f>m!E45</f>
        <v/>
      </c>
      <c r="G104" s="61"/>
      <c r="H104" s="41"/>
      <c r="I104" s="54"/>
      <c r="J104" s="41"/>
      <c r="K104" s="42"/>
    </row>
    <row r="105" spans="1:11" ht="13.9" customHeight="1" x14ac:dyDescent="0.2">
      <c r="A105" s="81"/>
      <c r="B105" s="44"/>
      <c r="C105" s="45"/>
      <c r="D105" s="46"/>
      <c r="E105" s="40"/>
      <c r="F105" s="83" t="s">
        <v>185</v>
      </c>
      <c r="G105" s="65"/>
      <c r="H105" s="47"/>
      <c r="I105" s="54"/>
      <c r="J105" s="41"/>
      <c r="K105" s="42"/>
    </row>
    <row r="106" spans="1:11" ht="13.9" customHeight="1" x14ac:dyDescent="0.2">
      <c r="A106" s="82"/>
      <c r="B106" s="49">
        <v>39</v>
      </c>
      <c r="C106" s="36" t="str">
        <f>"51: "&amp;m!A26&amp;" "&amp;m!B26</f>
        <v xml:space="preserve">51: BARAS BENOIT </v>
      </c>
      <c r="D106" s="37" t="str">
        <f>m!F26</f>
        <v>Eveil</v>
      </c>
      <c r="E106" s="38" t="str">
        <f>m!G26</f>
        <v>D6</v>
      </c>
      <c r="F106" s="50"/>
      <c r="G106" s="36" t="str">
        <f>m!A55&amp;" "&amp;m!B55</f>
        <v xml:space="preserve"> </v>
      </c>
      <c r="H106" s="41"/>
      <c r="I106" s="54"/>
      <c r="J106" s="41"/>
      <c r="K106" s="42"/>
    </row>
    <row r="107" spans="1:11" ht="13.9" customHeight="1" x14ac:dyDescent="0.2">
      <c r="A107" s="43" t="s">
        <v>171</v>
      </c>
      <c r="B107" s="44"/>
      <c r="C107" s="45"/>
      <c r="D107" s="46"/>
      <c r="E107" s="40" t="str">
        <f>m!E26</f>
        <v/>
      </c>
      <c r="F107" s="36" t="str">
        <f>m!C45&amp;" "&amp;m!D45</f>
        <v xml:space="preserve"> </v>
      </c>
      <c r="G107" s="46"/>
      <c r="H107" s="41"/>
      <c r="I107" s="54"/>
      <c r="J107" s="41"/>
      <c r="K107" s="42"/>
    </row>
    <row r="108" spans="1:11" ht="13.9" customHeight="1" x14ac:dyDescent="0.2">
      <c r="A108" s="80"/>
      <c r="B108" s="49">
        <v>26</v>
      </c>
      <c r="C108" s="36" t="str">
        <f>"52: "&amp;m!C26&amp;" "&amp;m!D26</f>
        <v xml:space="preserve">52: BOURGEOIS MARIUS </v>
      </c>
      <c r="D108" s="37" t="str">
        <f>m!H26</f>
        <v>Braine l'Alleud</v>
      </c>
      <c r="E108" s="38" t="str">
        <f>m!I26</f>
        <v>D2</v>
      </c>
      <c r="F108" s="39"/>
      <c r="G108" s="46" t="str">
        <f>m!E55</f>
        <v/>
      </c>
      <c r="H108" s="41"/>
      <c r="I108" s="54"/>
      <c r="J108" s="41"/>
      <c r="K108" s="42"/>
    </row>
    <row r="109" spans="1:11" ht="13.9" customHeight="1" x14ac:dyDescent="0.2">
      <c r="A109" s="81"/>
      <c r="B109" s="44"/>
      <c r="C109" s="45"/>
      <c r="D109" s="46"/>
      <c r="E109" s="40"/>
      <c r="F109" s="39"/>
      <c r="G109" s="84" t="s">
        <v>191</v>
      </c>
      <c r="H109" s="36" t="str">
        <f>m!A60&amp;" "&amp;m!B60</f>
        <v xml:space="preserve"> </v>
      </c>
      <c r="I109" s="45"/>
      <c r="J109" s="41"/>
      <c r="K109" s="42"/>
    </row>
    <row r="110" spans="1:11" ht="13.9" customHeight="1" x14ac:dyDescent="0.2">
      <c r="A110" s="82"/>
      <c r="B110" s="49">
        <v>23</v>
      </c>
      <c r="C110" s="36" t="str">
        <f>"53: "&amp;m!A27&amp;" "&amp;m!B27</f>
        <v xml:space="preserve">53: PLUYMAKERS CORENTIN </v>
      </c>
      <c r="D110" s="37" t="str">
        <f>m!F27</f>
        <v>REP Nivelles</v>
      </c>
      <c r="E110" s="38" t="str">
        <f>m!G27</f>
        <v>D4</v>
      </c>
      <c r="F110" s="39"/>
      <c r="G110" s="46"/>
      <c r="H110" s="46"/>
      <c r="I110" s="54"/>
      <c r="J110" s="41" t="s">
        <v>15</v>
      </c>
      <c r="K110" s="42"/>
    </row>
    <row r="111" spans="1:11" ht="13.9" customHeight="1" x14ac:dyDescent="0.2">
      <c r="A111" s="43"/>
      <c r="B111" s="44"/>
      <c r="C111" s="45"/>
      <c r="D111" s="46"/>
      <c r="E111" s="40" t="str">
        <f>m!E27</f>
        <v>WO</v>
      </c>
      <c r="F111" s="36" t="str">
        <f>m!A46&amp;" "&amp;m!B46</f>
        <v xml:space="preserve">PLUYMAKERS CORENTIN </v>
      </c>
      <c r="G111" s="45"/>
      <c r="H111" s="54" t="str">
        <f>m!E60</f>
        <v/>
      </c>
      <c r="I111" s="54"/>
      <c r="J111" s="41"/>
      <c r="K111" s="42"/>
    </row>
    <row r="112" spans="1:11" ht="13.9" customHeight="1" x14ac:dyDescent="0.2">
      <c r="A112" s="80"/>
      <c r="B112" s="49">
        <v>42</v>
      </c>
      <c r="C112" s="36" t="str">
        <f>"54: "&amp;m!C27&amp;" "&amp;m!D27</f>
        <v xml:space="preserve">54: WO </v>
      </c>
      <c r="D112" s="37" t="str">
        <f>m!H27</f>
        <v/>
      </c>
      <c r="E112" s="38" t="str">
        <f>m!I27</f>
        <v/>
      </c>
      <c r="F112" s="39" t="str">
        <f>m!E46</f>
        <v/>
      </c>
      <c r="G112" s="56"/>
      <c r="H112" s="54"/>
      <c r="I112" s="54"/>
      <c r="J112" s="41"/>
      <c r="K112" s="42"/>
    </row>
    <row r="113" spans="1:11" ht="13.9" customHeight="1" x14ac:dyDescent="0.2">
      <c r="A113" s="81"/>
      <c r="B113" s="44"/>
      <c r="C113" s="45"/>
      <c r="D113" s="46"/>
      <c r="E113" s="40"/>
      <c r="F113" s="83" t="s">
        <v>186</v>
      </c>
      <c r="G113" s="36" t="str">
        <f>m!C55&amp;" "&amp;m!D55</f>
        <v xml:space="preserve"> </v>
      </c>
      <c r="H113" s="54"/>
      <c r="I113" s="54"/>
      <c r="J113" s="41" t="s">
        <v>15</v>
      </c>
      <c r="K113" s="42"/>
    </row>
    <row r="114" spans="1:11" ht="13.9" customHeight="1" x14ac:dyDescent="0.2">
      <c r="A114" s="82"/>
      <c r="B114" s="49">
        <v>55</v>
      </c>
      <c r="C114" s="36" t="str">
        <f>"55: "&amp;m!A28&amp;" "&amp;m!B28</f>
        <v xml:space="preserve">55: WO </v>
      </c>
      <c r="D114" s="37" t="str">
        <f>m!F28</f>
        <v/>
      </c>
      <c r="E114" s="38" t="str">
        <f>m!G28</f>
        <v/>
      </c>
      <c r="F114" s="50"/>
      <c r="G114" s="40"/>
      <c r="H114" s="45"/>
      <c r="I114" s="54"/>
      <c r="J114" s="41" t="s">
        <v>15</v>
      </c>
      <c r="K114" s="42"/>
    </row>
    <row r="115" spans="1:11" ht="13.9" customHeight="1" x14ac:dyDescent="0.2">
      <c r="A115" s="43"/>
      <c r="B115" s="44"/>
      <c r="C115" s="45"/>
      <c r="D115" s="46"/>
      <c r="E115" s="40" t="str">
        <f>m!E28</f>
        <v>WO</v>
      </c>
      <c r="F115" s="36" t="str">
        <f>m!C46&amp;" "&amp;m!D46</f>
        <v xml:space="preserve">HOUTAIN ARTHUR </v>
      </c>
      <c r="G115" s="40"/>
      <c r="H115" s="54"/>
      <c r="I115" s="54"/>
      <c r="J115" s="41"/>
      <c r="K115" s="42"/>
    </row>
    <row r="116" spans="1:11" ht="13.9" customHeight="1" x14ac:dyDescent="0.2">
      <c r="A116" s="80"/>
      <c r="B116" s="49">
        <v>10</v>
      </c>
      <c r="C116" s="36" t="str">
        <f>"56: "&amp;m!C28&amp;" "&amp;m!D28</f>
        <v xml:space="preserve">56: HOUTAIN ARTHUR </v>
      </c>
      <c r="D116" s="37" t="str">
        <f>m!H28</f>
        <v>CTT Tubize</v>
      </c>
      <c r="E116" s="38" t="str">
        <f>m!I28</f>
        <v>D2</v>
      </c>
      <c r="F116" s="39"/>
      <c r="G116" s="47"/>
      <c r="H116" s="54"/>
      <c r="I116" s="54"/>
      <c r="J116" s="41"/>
      <c r="K116" s="42"/>
    </row>
    <row r="117" spans="1:11" ht="13.9" customHeight="1" x14ac:dyDescent="0.2">
      <c r="A117" s="81"/>
      <c r="B117" s="44"/>
      <c r="C117" s="45"/>
      <c r="D117" s="46"/>
      <c r="E117" s="40"/>
      <c r="F117" s="39"/>
      <c r="G117" s="40"/>
      <c r="H117" s="84" t="s">
        <v>192</v>
      </c>
      <c r="I117" s="36" t="str">
        <f>m!C62&amp;" "&amp;m!D62</f>
        <v xml:space="preserve"> </v>
      </c>
      <c r="J117" s="41"/>
      <c r="K117" s="42"/>
    </row>
    <row r="118" spans="1:11" ht="13.9" customHeight="1" x14ac:dyDescent="0.2">
      <c r="A118" s="82"/>
      <c r="B118" s="49">
        <v>15</v>
      </c>
      <c r="C118" s="36" t="str">
        <f>"57: "&amp;m!A29&amp;" "&amp;m!B29</f>
        <v xml:space="preserve">57: DE BRYE LUCIEN </v>
      </c>
      <c r="D118" s="37" t="str">
        <f>m!F29</f>
        <v>Tourinnes</v>
      </c>
      <c r="E118" s="38" t="str">
        <f>m!G29</f>
        <v>D4</v>
      </c>
      <c r="F118" s="39"/>
      <c r="G118" s="40"/>
      <c r="H118" s="46"/>
      <c r="I118" s="40"/>
      <c r="J118" s="47"/>
      <c r="K118" s="42"/>
    </row>
    <row r="119" spans="1:11" ht="13.9" customHeight="1" x14ac:dyDescent="0.2">
      <c r="A119" s="43"/>
      <c r="B119" s="44"/>
      <c r="C119" s="45"/>
      <c r="D119" s="46"/>
      <c r="E119" s="40" t="str">
        <f>m!E29</f>
        <v>WO</v>
      </c>
      <c r="F119" s="36" t="str">
        <f>m!A47&amp;" "&amp;m!B47</f>
        <v xml:space="preserve">DE BRYE LUCIEN </v>
      </c>
      <c r="G119" s="47"/>
      <c r="H119" s="54"/>
      <c r="I119" s="41"/>
      <c r="J119" s="41"/>
      <c r="K119" s="42"/>
    </row>
    <row r="120" spans="1:11" ht="13.9" customHeight="1" x14ac:dyDescent="0.2">
      <c r="A120" s="80"/>
      <c r="B120" s="49">
        <v>50</v>
      </c>
      <c r="C120" s="36" t="str">
        <f>"58: "&amp;m!C29&amp;" "&amp;m!D29</f>
        <v xml:space="preserve">58: WO </v>
      </c>
      <c r="D120" s="37" t="str">
        <f>m!H29</f>
        <v/>
      </c>
      <c r="E120" s="38" t="str">
        <f>m!I29</f>
        <v/>
      </c>
      <c r="F120" s="39" t="str">
        <f>m!E47</f>
        <v/>
      </c>
      <c r="G120" s="61"/>
      <c r="H120" s="54"/>
      <c r="I120" s="41"/>
      <c r="J120" s="66" t="s">
        <v>18</v>
      </c>
      <c r="K120" s="36" t="str">
        <f>m!A66&amp;" "&amp;m!B66</f>
        <v xml:space="preserve"> </v>
      </c>
    </row>
    <row r="121" spans="1:11" ht="13.9" customHeight="1" x14ac:dyDescent="0.2">
      <c r="A121" s="81"/>
      <c r="B121" s="44"/>
      <c r="C121" s="45"/>
      <c r="D121" s="46"/>
      <c r="E121" s="40"/>
      <c r="F121" s="83" t="s">
        <v>187</v>
      </c>
      <c r="G121" s="36" t="str">
        <f>m!A56&amp;" "&amp;m!B56</f>
        <v xml:space="preserve"> </v>
      </c>
      <c r="H121" s="45"/>
      <c r="I121" s="41"/>
      <c r="J121" s="41"/>
      <c r="K121" s="42"/>
    </row>
    <row r="122" spans="1:11" ht="13.9" customHeight="1" x14ac:dyDescent="0.2">
      <c r="A122" s="82"/>
      <c r="B122" s="49">
        <v>47</v>
      </c>
      <c r="C122" s="36" t="str">
        <f>"59: "&amp;m!A30&amp;" "&amp;m!B30</f>
        <v xml:space="preserve">59: WO </v>
      </c>
      <c r="D122" s="37" t="str">
        <f>m!F30</f>
        <v/>
      </c>
      <c r="E122" s="38" t="str">
        <f>m!G30</f>
        <v/>
      </c>
      <c r="F122" s="50"/>
      <c r="G122" s="46"/>
      <c r="H122" s="54"/>
      <c r="I122" s="41"/>
      <c r="J122" s="41"/>
      <c r="K122" s="42"/>
    </row>
    <row r="123" spans="1:11" ht="13.9" customHeight="1" x14ac:dyDescent="0.2">
      <c r="A123" s="43"/>
      <c r="B123" s="44"/>
      <c r="C123" s="45"/>
      <c r="D123" s="46"/>
      <c r="E123" s="40" t="str">
        <f>m!E30</f>
        <v>WO</v>
      </c>
      <c r="F123" s="36" t="str">
        <f>m!C47&amp;" "&amp;m!D47</f>
        <v xml:space="preserve">DEVAUX STEPHAN </v>
      </c>
      <c r="G123" s="46" t="str">
        <f>m!E56</f>
        <v/>
      </c>
      <c r="H123" s="54"/>
      <c r="I123" s="41"/>
      <c r="J123" s="41"/>
      <c r="K123" s="42"/>
    </row>
    <row r="124" spans="1:11" ht="13.9" customHeight="1" x14ac:dyDescent="0.2">
      <c r="A124" s="80"/>
      <c r="B124" s="49">
        <v>18</v>
      </c>
      <c r="C124" s="36" t="str">
        <f>"60: "&amp;m!C30&amp;" "&amp;m!D30</f>
        <v xml:space="preserve">60: DEVAUX STEPHAN </v>
      </c>
      <c r="D124" s="37" t="str">
        <f>m!H30</f>
        <v>Cttr Alpa</v>
      </c>
      <c r="E124" s="38" t="str">
        <f>m!I30</f>
        <v>D4</v>
      </c>
      <c r="F124" s="39"/>
      <c r="G124" s="45"/>
      <c r="H124" s="54"/>
      <c r="I124" s="41"/>
      <c r="J124" s="41"/>
      <c r="K124" s="42"/>
    </row>
    <row r="125" spans="1:11" ht="13.9" customHeight="1" x14ac:dyDescent="0.2">
      <c r="A125" s="81"/>
      <c r="B125" s="44"/>
      <c r="C125" s="45"/>
      <c r="D125" s="46"/>
      <c r="E125" s="40"/>
      <c r="F125" s="39"/>
      <c r="G125" s="84" t="s">
        <v>192</v>
      </c>
      <c r="H125" s="36" t="str">
        <f>m!C60&amp;" "&amp;m!D60</f>
        <v xml:space="preserve"> </v>
      </c>
      <c r="I125" s="41"/>
      <c r="J125" s="41"/>
      <c r="K125" s="42"/>
    </row>
    <row r="126" spans="1:11" ht="13.9" customHeight="1" x14ac:dyDescent="0.2">
      <c r="A126" s="82"/>
      <c r="B126" s="49">
        <v>31</v>
      </c>
      <c r="C126" s="36" t="str">
        <f>"61: "&amp;m!A31&amp;" "&amp;m!B31</f>
        <v xml:space="preserve">61: FLORISOONE JEAN-PIERRE </v>
      </c>
      <c r="D126" s="37" t="str">
        <f>m!F31</f>
        <v>Logis Auderghem</v>
      </c>
      <c r="E126" s="38" t="str">
        <f>m!G31</f>
        <v>D4</v>
      </c>
      <c r="F126" s="39"/>
      <c r="G126" s="46"/>
      <c r="H126" s="40"/>
      <c r="I126" s="47"/>
      <c r="J126" s="41"/>
      <c r="K126" s="42"/>
    </row>
    <row r="127" spans="1:11" ht="13.9" customHeight="1" x14ac:dyDescent="0.2">
      <c r="A127" s="43" t="s">
        <v>172</v>
      </c>
      <c r="B127" s="44"/>
      <c r="C127" s="45"/>
      <c r="D127" s="46"/>
      <c r="E127" s="40" t="str">
        <f>m!E31</f>
        <v/>
      </c>
      <c r="F127" s="36" t="str">
        <f>m!A48&amp;" "&amp;m!B48</f>
        <v xml:space="preserve"> </v>
      </c>
      <c r="G127" s="45"/>
      <c r="H127" s="41"/>
      <c r="I127" s="41"/>
      <c r="J127" s="41"/>
      <c r="K127" s="42"/>
    </row>
    <row r="128" spans="1:11" ht="13.9" customHeight="1" x14ac:dyDescent="0.2">
      <c r="A128" s="80"/>
      <c r="B128" s="49">
        <v>34</v>
      </c>
      <c r="C128" s="36" t="str">
        <f>"62: "&amp;m!C31&amp;" "&amp;m!D31</f>
        <v xml:space="preserve">62: DECLOUX NATHAN </v>
      </c>
      <c r="D128" s="37" t="str">
        <f>m!H31</f>
        <v>Perwez</v>
      </c>
      <c r="E128" s="38" t="str">
        <f>m!I31</f>
        <v>D4</v>
      </c>
      <c r="F128" s="39" t="str">
        <f>m!E48</f>
        <v/>
      </c>
      <c r="G128" s="56"/>
      <c r="H128" s="41"/>
      <c r="I128" s="41"/>
      <c r="J128" s="41"/>
      <c r="K128" s="42"/>
    </row>
    <row r="129" spans="1:11" ht="13.9" customHeight="1" x14ac:dyDescent="0.2">
      <c r="A129" s="81"/>
      <c r="B129" s="44"/>
      <c r="C129" s="45"/>
      <c r="D129" s="46"/>
      <c r="E129" s="40"/>
      <c r="F129" s="83" t="s">
        <v>188</v>
      </c>
      <c r="G129" s="36" t="str">
        <f>m!C56&amp;" "&amp;m!D56</f>
        <v xml:space="preserve"> </v>
      </c>
      <c r="H129" s="41"/>
      <c r="I129" s="66" t="s">
        <v>193</v>
      </c>
      <c r="J129" s="36" t="str">
        <f>m!A64&amp;" "&amp;m!B64</f>
        <v xml:space="preserve"> </v>
      </c>
      <c r="K129" s="67" t="s">
        <v>19</v>
      </c>
    </row>
    <row r="130" spans="1:11" ht="13.9" customHeight="1" x14ac:dyDescent="0.2">
      <c r="A130" s="82"/>
      <c r="B130" s="49">
        <v>63</v>
      </c>
      <c r="C130" s="36" t="str">
        <f>"63: "&amp;m!A32&amp;" "&amp;m!B32</f>
        <v xml:space="preserve">63: WO </v>
      </c>
      <c r="D130" s="37" t="str">
        <f>m!F32</f>
        <v/>
      </c>
      <c r="E130" s="38" t="str">
        <f>m!G32</f>
        <v/>
      </c>
      <c r="F130" s="50"/>
      <c r="G130" s="40"/>
      <c r="H130" s="47"/>
      <c r="I130" s="66"/>
      <c r="J130" s="84" t="s">
        <v>191</v>
      </c>
      <c r="K130" s="36" t="str">
        <f>m!A67&amp;" "&amp;m!B67</f>
        <v xml:space="preserve"> </v>
      </c>
    </row>
    <row r="131" spans="1:11" ht="13.9" customHeight="1" x14ac:dyDescent="0.2">
      <c r="A131" s="43"/>
      <c r="B131" s="44"/>
      <c r="C131" s="45"/>
      <c r="D131" s="46"/>
      <c r="E131" s="40" t="str">
        <f>m!E32</f>
        <v>WO</v>
      </c>
      <c r="F131" s="36" t="str">
        <f>m!C48&amp;" "&amp;m!D48</f>
        <v xml:space="preserve">PISIOTIS DAMIAN WALTER </v>
      </c>
      <c r="G131" s="40"/>
      <c r="H131" s="41" t="s">
        <v>15</v>
      </c>
      <c r="I131" s="68" t="s">
        <v>194</v>
      </c>
      <c r="J131" s="36" t="str">
        <f>m!C64&amp;" "&amp;m!D64</f>
        <v xml:space="preserve"> </v>
      </c>
      <c r="K131" s="43" t="str">
        <f>m!E64</f>
        <v/>
      </c>
    </row>
    <row r="132" spans="1:11" ht="13.9" customHeight="1" x14ac:dyDescent="0.2">
      <c r="A132" s="80"/>
      <c r="B132" s="69">
        <v>2</v>
      </c>
      <c r="C132" s="36" t="str">
        <f>"64: "&amp;m!C32&amp;" "&amp;m!D32</f>
        <v xml:space="preserve">64: PISIOTIS DAMIAN WALTER </v>
      </c>
      <c r="D132" s="37" t="str">
        <f>m!H32</f>
        <v>Logis Auderghem</v>
      </c>
      <c r="E132" s="38" t="str">
        <f>m!I32</f>
        <v>D0</v>
      </c>
      <c r="F132" s="39"/>
      <c r="G132" s="47"/>
      <c r="H132" s="41" t="s">
        <v>15</v>
      </c>
      <c r="I132" s="41"/>
      <c r="J132" s="41"/>
      <c r="K132" s="42"/>
    </row>
    <row r="133" spans="1:11" ht="12.75" x14ac:dyDescent="0.2">
      <c r="A133" s="70"/>
      <c r="B133" s="41"/>
      <c r="C133" s="41"/>
      <c r="D133" s="41"/>
      <c r="E133" s="41"/>
      <c r="F133" s="70"/>
      <c r="G133" s="41"/>
      <c r="H133" s="41"/>
      <c r="I133" s="41"/>
      <c r="J133" s="41"/>
      <c r="K133" s="42"/>
    </row>
    <row r="134" spans="1:11" ht="13.9" customHeight="1" x14ac:dyDescent="0.2">
      <c r="A134" s="71"/>
      <c r="B134" s="72"/>
      <c r="C134" s="72"/>
      <c r="D134" s="72"/>
      <c r="E134" s="72"/>
      <c r="F134" s="71"/>
      <c r="G134" s="72"/>
      <c r="H134" s="72"/>
      <c r="I134" s="72"/>
      <c r="J134" s="72"/>
      <c r="K134" s="73"/>
    </row>
  </sheetData>
  <mergeCells count="2">
    <mergeCell ref="J1:K1"/>
    <mergeCell ref="I3:K3"/>
  </mergeCells>
  <pageMargins left="0" right="0" top="0" bottom="0" header="0" footer="0"/>
  <pageSetup paperSize="9" scale="43" orientation="portrait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zoomScaleNormal="100" workbookViewId="0"/>
  </sheetViews>
  <sheetFormatPr baseColWidth="10" defaultColWidth="11.5703125" defaultRowHeight="13.15" customHeight="1" x14ac:dyDescent="0.2"/>
  <cols>
    <col min="1" max="1" width="20.5703125" style="1" customWidth="1"/>
    <col min="2" max="2" width="36.7109375" style="1" customWidth="1"/>
    <col min="3" max="3" width="11.5703125" style="1" customWidth="1"/>
    <col min="4" max="16384" width="11.5703125" style="1"/>
  </cols>
  <sheetData>
    <row r="1" spans="1:2" ht="12.75" x14ac:dyDescent="0.2">
      <c r="A1" s="1" t="s">
        <v>20</v>
      </c>
      <c r="B1" s="74" t="s">
        <v>21</v>
      </c>
    </row>
    <row r="2" spans="1:2" ht="12.75" x14ac:dyDescent="0.2">
      <c r="A2" s="75" t="s">
        <v>22</v>
      </c>
      <c r="B2" s="75" t="s">
        <v>23</v>
      </c>
    </row>
    <row r="3" spans="1:2" ht="12.75" x14ac:dyDescent="0.2">
      <c r="A3" s="76" t="s">
        <v>24</v>
      </c>
      <c r="B3" s="1">
        <v>64</v>
      </c>
    </row>
    <row r="4" spans="1:2" ht="12.75" x14ac:dyDescent="0.2">
      <c r="A4" s="76" t="s">
        <v>25</v>
      </c>
      <c r="B4" s="1">
        <v>10</v>
      </c>
    </row>
    <row r="5" spans="1:2" ht="12.75" x14ac:dyDescent="0.2">
      <c r="A5" s="76" t="s">
        <v>26</v>
      </c>
      <c r="B5" s="1">
        <v>4</v>
      </c>
    </row>
    <row r="6" spans="1:2" ht="12.75" x14ac:dyDescent="0.2">
      <c r="A6" s="76" t="s">
        <v>27</v>
      </c>
      <c r="B6" s="1">
        <v>4</v>
      </c>
    </row>
    <row r="7" spans="1:2" ht="12.75" x14ac:dyDescent="0.2">
      <c r="A7" s="76" t="s">
        <v>28</v>
      </c>
      <c r="B7" s="1">
        <v>0</v>
      </c>
    </row>
    <row r="8" spans="1:2" ht="12.75" x14ac:dyDescent="0.2">
      <c r="A8" s="76" t="s">
        <v>29</v>
      </c>
      <c r="B8" s="1">
        <v>24</v>
      </c>
    </row>
    <row r="9" spans="1:2" ht="12.75" x14ac:dyDescent="0.2">
      <c r="A9" s="76" t="s">
        <v>30</v>
      </c>
      <c r="B9" s="75" t="s">
        <v>31</v>
      </c>
    </row>
    <row r="10" spans="1:2" ht="15" customHeight="1" x14ac:dyDescent="0.2">
      <c r="A10" s="76" t="s">
        <v>32</v>
      </c>
      <c r="B10" s="77" t="s">
        <v>33</v>
      </c>
    </row>
    <row r="11" spans="1:2" ht="15" customHeight="1" x14ac:dyDescent="0.2">
      <c r="A11" s="76" t="s">
        <v>34</v>
      </c>
      <c r="B11" s="77" t="s">
        <v>35</v>
      </c>
    </row>
    <row r="12" spans="1:2" ht="15" customHeight="1" x14ac:dyDescent="0.2">
      <c r="A12" s="76" t="s">
        <v>36</v>
      </c>
      <c r="B12" s="77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zoomScaleNormal="100" workbookViewId="0">
      <selection activeCell="A43" sqref="A43"/>
    </sheetView>
  </sheetViews>
  <sheetFormatPr baseColWidth="10" defaultColWidth="11.5703125" defaultRowHeight="13.15" customHeight="1" x14ac:dyDescent="0.2"/>
  <cols>
    <col min="1" max="1" width="11.5703125" style="1" customWidth="1"/>
    <col min="2" max="16384" width="11.5703125" style="1"/>
  </cols>
  <sheetData>
    <row r="1" spans="1:1" ht="13.15" customHeight="1" x14ac:dyDescent="0.2">
      <c r="A1" s="34" t="s">
        <v>38</v>
      </c>
    </row>
    <row r="2" spans="1:1" ht="13.15" customHeight="1" x14ac:dyDescent="0.2">
      <c r="A2" s="48" t="s">
        <v>39</v>
      </c>
    </row>
    <row r="3" spans="1:1" ht="13.15" customHeight="1" x14ac:dyDescent="0.2">
      <c r="A3" s="51" t="s">
        <v>40</v>
      </c>
    </row>
    <row r="4" spans="1:1" ht="13.15" customHeight="1" x14ac:dyDescent="0.2">
      <c r="A4" s="52" t="s">
        <v>41</v>
      </c>
    </row>
    <row r="5" spans="1:1" ht="13.15" customHeight="1" x14ac:dyDescent="0.2">
      <c r="A5" s="53" t="s">
        <v>42</v>
      </c>
    </row>
    <row r="6" spans="1:1" ht="13.15" customHeight="1" x14ac:dyDescent="0.2">
      <c r="A6" s="55" t="s">
        <v>43</v>
      </c>
    </row>
    <row r="7" spans="1:1" ht="13.15" customHeight="1" x14ac:dyDescent="0.2">
      <c r="A7" s="58" t="s">
        <v>44</v>
      </c>
    </row>
    <row r="8" spans="1:1" ht="13.15" customHeight="1" x14ac:dyDescent="0.2">
      <c r="A8" s="59" t="s">
        <v>45</v>
      </c>
    </row>
    <row r="9" spans="1:1" ht="13.15" customHeight="1" x14ac:dyDescent="0.2">
      <c r="A9" s="60" t="s">
        <v>46</v>
      </c>
    </row>
    <row r="10" spans="1:1" ht="13.15" customHeight="1" x14ac:dyDescent="0.2">
      <c r="A10" s="48" t="s">
        <v>47</v>
      </c>
    </row>
    <row r="11" spans="1:1" ht="13.15" customHeight="1" x14ac:dyDescent="0.2">
      <c r="A11" s="51" t="s">
        <v>48</v>
      </c>
    </row>
    <row r="12" spans="1:1" ht="13.15" customHeight="1" x14ac:dyDescent="0.2">
      <c r="A12" s="52" t="s">
        <v>49</v>
      </c>
    </row>
    <row r="13" spans="1:1" ht="13.15" customHeight="1" x14ac:dyDescent="0.2">
      <c r="A13" s="53" t="s">
        <v>50</v>
      </c>
    </row>
    <row r="14" spans="1:1" ht="13.15" customHeight="1" x14ac:dyDescent="0.2">
      <c r="A14" s="55" t="s">
        <v>51</v>
      </c>
    </row>
    <row r="15" spans="1:1" ht="13.15" customHeight="1" x14ac:dyDescent="0.2">
      <c r="A15" s="58" t="s">
        <v>52</v>
      </c>
    </row>
    <row r="16" spans="1:1" ht="13.15" customHeight="1" x14ac:dyDescent="0.2">
      <c r="A16" s="59" t="s">
        <v>53</v>
      </c>
    </row>
    <row r="17" spans="1:1" ht="13.15" customHeight="1" x14ac:dyDescent="0.2">
      <c r="A17" s="60" t="s">
        <v>54</v>
      </c>
    </row>
    <row r="18" spans="1:1" ht="13.15" customHeight="1" x14ac:dyDescent="0.2">
      <c r="A18" s="48" t="s">
        <v>55</v>
      </c>
    </row>
    <row r="19" spans="1:1" ht="13.15" customHeight="1" x14ac:dyDescent="0.2">
      <c r="A19" s="51" t="s">
        <v>56</v>
      </c>
    </row>
    <row r="20" spans="1:1" ht="13.15" customHeight="1" x14ac:dyDescent="0.2">
      <c r="A20" s="52" t="s">
        <v>57</v>
      </c>
    </row>
    <row r="21" spans="1:1" ht="13.15" customHeight="1" x14ac:dyDescent="0.2">
      <c r="A21" s="53" t="s">
        <v>58</v>
      </c>
    </row>
    <row r="22" spans="1:1" ht="13.15" customHeight="1" x14ac:dyDescent="0.2">
      <c r="A22" s="55" t="s">
        <v>59</v>
      </c>
    </row>
    <row r="23" spans="1:1" ht="13.15" customHeight="1" x14ac:dyDescent="0.2">
      <c r="A23" s="58" t="s">
        <v>60</v>
      </c>
    </row>
    <row r="24" spans="1:1" ht="13.15" customHeight="1" x14ac:dyDescent="0.2">
      <c r="A24" s="59" t="s">
        <v>61</v>
      </c>
    </row>
    <row r="25" spans="1:1" ht="13.15" customHeight="1" x14ac:dyDescent="0.2">
      <c r="A25" s="60" t="s">
        <v>62</v>
      </c>
    </row>
    <row r="26" spans="1:1" ht="13.15" customHeight="1" x14ac:dyDescent="0.2">
      <c r="A26" s="48" t="s">
        <v>63</v>
      </c>
    </row>
    <row r="27" spans="1:1" ht="13.15" customHeight="1" x14ac:dyDescent="0.2">
      <c r="A27" s="51" t="s">
        <v>64</v>
      </c>
    </row>
    <row r="28" spans="1:1" ht="13.15" customHeight="1" x14ac:dyDescent="0.2">
      <c r="A28" s="52" t="s">
        <v>65</v>
      </c>
    </row>
    <row r="29" spans="1:1" ht="13.15" customHeight="1" x14ac:dyDescent="0.2">
      <c r="A29" s="53" t="s">
        <v>66</v>
      </c>
    </row>
    <row r="30" spans="1:1" ht="13.15" customHeight="1" x14ac:dyDescent="0.2">
      <c r="A30" s="55" t="s">
        <v>67</v>
      </c>
    </row>
    <row r="31" spans="1:1" ht="13.15" customHeight="1" x14ac:dyDescent="0.2">
      <c r="A31" s="58" t="s">
        <v>68</v>
      </c>
    </row>
    <row r="32" spans="1:1" ht="13.15" customHeight="1" x14ac:dyDescent="0.2">
      <c r="A32" s="59" t="s">
        <v>69</v>
      </c>
    </row>
    <row r="33" spans="1:1" ht="13.15" customHeight="1" x14ac:dyDescent="0.2">
      <c r="A33" s="60" t="s">
        <v>70</v>
      </c>
    </row>
    <row r="34" spans="1:1" ht="13.15" customHeight="1" x14ac:dyDescent="0.2">
      <c r="A34" s="48" t="s">
        <v>71</v>
      </c>
    </row>
    <row r="35" spans="1:1" ht="13.15" customHeight="1" x14ac:dyDescent="0.2">
      <c r="A35" s="51" t="s">
        <v>72</v>
      </c>
    </row>
    <row r="36" spans="1:1" ht="13.15" customHeight="1" x14ac:dyDescent="0.2">
      <c r="A36" s="52" t="s">
        <v>73</v>
      </c>
    </row>
    <row r="37" spans="1:1" ht="13.15" customHeight="1" x14ac:dyDescent="0.2">
      <c r="A37" s="53" t="s">
        <v>74</v>
      </c>
    </row>
    <row r="38" spans="1:1" ht="13.15" customHeight="1" x14ac:dyDescent="0.2">
      <c r="A38" s="55" t="s">
        <v>75</v>
      </c>
    </row>
    <row r="39" spans="1:1" ht="13.15" customHeight="1" x14ac:dyDescent="0.2">
      <c r="A39" s="58" t="s">
        <v>76</v>
      </c>
    </row>
    <row r="40" spans="1:1" ht="13.15" customHeight="1" x14ac:dyDescent="0.2">
      <c r="A40" s="59" t="s">
        <v>77</v>
      </c>
    </row>
    <row r="41" spans="1:1" ht="13.15" customHeight="1" x14ac:dyDescent="0.2">
      <c r="A41" s="60" t="s">
        <v>78</v>
      </c>
    </row>
    <row r="42" spans="1:1" ht="13.15" customHeight="1" x14ac:dyDescent="0.2">
      <c r="A42" s="48" t="s">
        <v>79</v>
      </c>
    </row>
    <row r="43" spans="1:1" ht="13.15" customHeight="1" x14ac:dyDescent="0.2">
      <c r="A43" s="51" t="s">
        <v>80</v>
      </c>
    </row>
    <row r="44" spans="1:1" ht="13.15" customHeight="1" x14ac:dyDescent="0.2">
      <c r="A44" s="52" t="s">
        <v>81</v>
      </c>
    </row>
    <row r="45" spans="1:1" ht="13.15" customHeight="1" x14ac:dyDescent="0.2">
      <c r="A45" s="53" t="s">
        <v>82</v>
      </c>
    </row>
    <row r="46" spans="1:1" ht="13.15" customHeight="1" x14ac:dyDescent="0.2">
      <c r="A46" s="55" t="s">
        <v>83</v>
      </c>
    </row>
    <row r="47" spans="1:1" ht="13.15" customHeight="1" x14ac:dyDescent="0.2">
      <c r="A47" s="58" t="s">
        <v>84</v>
      </c>
    </row>
    <row r="48" spans="1:1" ht="13.15" customHeight="1" x14ac:dyDescent="0.2">
      <c r="A48" s="59" t="s">
        <v>85</v>
      </c>
    </row>
    <row r="49" spans="1:1" ht="13.15" customHeight="1" x14ac:dyDescent="0.2">
      <c r="A49" s="60" t="s">
        <v>86</v>
      </c>
    </row>
    <row r="50" spans="1:1" ht="13.15" customHeight="1" x14ac:dyDescent="0.2">
      <c r="A50" s="48" t="s">
        <v>87</v>
      </c>
    </row>
    <row r="51" spans="1:1" ht="13.15" customHeight="1" x14ac:dyDescent="0.2">
      <c r="A51" s="51" t="s">
        <v>88</v>
      </c>
    </row>
    <row r="52" spans="1:1" ht="13.15" customHeight="1" x14ac:dyDescent="0.2">
      <c r="A52" s="52" t="s">
        <v>89</v>
      </c>
    </row>
    <row r="53" spans="1:1" ht="13.15" customHeight="1" x14ac:dyDescent="0.2">
      <c r="A53" s="53" t="s">
        <v>90</v>
      </c>
    </row>
    <row r="54" spans="1:1" ht="13.15" customHeight="1" x14ac:dyDescent="0.2">
      <c r="A54" s="55" t="s">
        <v>91</v>
      </c>
    </row>
    <row r="55" spans="1:1" ht="13.15" customHeight="1" x14ac:dyDescent="0.2">
      <c r="A55" s="58" t="s">
        <v>92</v>
      </c>
    </row>
    <row r="56" spans="1:1" ht="13.15" customHeight="1" x14ac:dyDescent="0.2">
      <c r="A56" s="59" t="s">
        <v>93</v>
      </c>
    </row>
    <row r="57" spans="1:1" ht="13.15" customHeight="1" x14ac:dyDescent="0.2">
      <c r="A57" s="60" t="s">
        <v>94</v>
      </c>
    </row>
    <row r="58" spans="1:1" ht="13.15" customHeight="1" x14ac:dyDescent="0.2">
      <c r="A58" s="48" t="s">
        <v>95</v>
      </c>
    </row>
    <row r="59" spans="1:1" ht="13.15" customHeight="1" x14ac:dyDescent="0.2">
      <c r="A59" s="51" t="s">
        <v>96</v>
      </c>
    </row>
    <row r="60" spans="1:1" ht="13.15" customHeight="1" x14ac:dyDescent="0.2">
      <c r="A60" s="52" t="s">
        <v>97</v>
      </c>
    </row>
    <row r="61" spans="1:1" ht="13.15" customHeight="1" x14ac:dyDescent="0.2">
      <c r="A61" s="53" t="s">
        <v>98</v>
      </c>
    </row>
    <row r="62" spans="1:1" ht="13.15" customHeight="1" x14ac:dyDescent="0.2">
      <c r="A62" s="55" t="s">
        <v>99</v>
      </c>
    </row>
    <row r="63" spans="1:1" ht="13.15" customHeight="1" x14ac:dyDescent="0.2">
      <c r="A63" s="58" t="s">
        <v>100</v>
      </c>
    </row>
    <row r="64" spans="1:1" ht="13.15" customHeight="1" x14ac:dyDescent="0.2">
      <c r="A64" s="59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7"/>
  <sheetViews>
    <sheetView zoomScaleNormal="100" workbookViewId="0">
      <selection activeCell="A37" sqref="A37"/>
    </sheetView>
  </sheetViews>
  <sheetFormatPr baseColWidth="10" defaultColWidth="11.5703125" defaultRowHeight="13.15" customHeight="1" x14ac:dyDescent="0.2"/>
  <cols>
    <col min="1" max="1" width="20.5703125" style="1" customWidth="1"/>
    <col min="2" max="2" width="36.7109375" style="1" customWidth="1"/>
    <col min="3" max="3" width="11.5703125" style="1" customWidth="1"/>
    <col min="4" max="16384" width="11.5703125" style="1"/>
  </cols>
  <sheetData>
    <row r="1" spans="1:16" ht="13.15" customHeight="1" x14ac:dyDescent="0.2">
      <c r="A1" s="75" t="s">
        <v>102</v>
      </c>
      <c r="B1" s="75" t="s">
        <v>16</v>
      </c>
      <c r="C1" s="75" t="s">
        <v>103</v>
      </c>
      <c r="D1" s="75" t="s">
        <v>16</v>
      </c>
      <c r="E1" s="75" t="s">
        <v>103</v>
      </c>
      <c r="F1" s="75" t="s">
        <v>104</v>
      </c>
      <c r="G1" s="75" t="s">
        <v>105</v>
      </c>
      <c r="H1" s="75" t="s">
        <v>16</v>
      </c>
      <c r="I1" s="75" t="s">
        <v>16</v>
      </c>
      <c r="J1" s="1" t="s">
        <v>16</v>
      </c>
      <c r="K1" s="1" t="s">
        <v>16</v>
      </c>
      <c r="L1" s="1" t="s">
        <v>16</v>
      </c>
      <c r="M1" s="1" t="s">
        <v>16</v>
      </c>
      <c r="N1" s="1" t="s">
        <v>16</v>
      </c>
      <c r="O1" s="1" t="s">
        <v>16</v>
      </c>
      <c r="P1" s="1" t="s">
        <v>16</v>
      </c>
    </row>
    <row r="2" spans="1:16" ht="13.15" customHeight="1" x14ac:dyDescent="0.2">
      <c r="A2" s="75" t="s">
        <v>106</v>
      </c>
      <c r="B2" s="75" t="s">
        <v>16</v>
      </c>
      <c r="C2" s="75" t="s">
        <v>107</v>
      </c>
      <c r="D2" s="75" t="s">
        <v>16</v>
      </c>
      <c r="E2" s="75" t="s">
        <v>16</v>
      </c>
      <c r="F2" s="75" t="s">
        <v>108</v>
      </c>
      <c r="G2" s="75" t="s">
        <v>109</v>
      </c>
      <c r="H2" s="75" t="s">
        <v>110</v>
      </c>
      <c r="I2" s="75" t="s">
        <v>109</v>
      </c>
      <c r="J2" s="1" t="s">
        <v>16</v>
      </c>
      <c r="K2" s="1" t="s">
        <v>16</v>
      </c>
      <c r="L2" s="1" t="s">
        <v>16</v>
      </c>
      <c r="M2" s="1" t="s">
        <v>16</v>
      </c>
      <c r="N2" s="1" t="s">
        <v>16</v>
      </c>
      <c r="O2" s="1" t="s">
        <v>16</v>
      </c>
      <c r="P2" s="1" t="s">
        <v>16</v>
      </c>
    </row>
    <row r="3" spans="1:16" ht="13.15" customHeight="1" x14ac:dyDescent="0.2">
      <c r="A3" s="75" t="s">
        <v>111</v>
      </c>
      <c r="B3" s="75" t="s">
        <v>16</v>
      </c>
      <c r="C3" s="75" t="s">
        <v>103</v>
      </c>
      <c r="D3" s="75" t="s">
        <v>16</v>
      </c>
      <c r="E3" s="75" t="s">
        <v>103</v>
      </c>
      <c r="F3" s="75" t="s">
        <v>112</v>
      </c>
      <c r="G3" s="75" t="s">
        <v>113</v>
      </c>
      <c r="H3" s="75" t="s">
        <v>16</v>
      </c>
      <c r="I3" s="75" t="s">
        <v>16</v>
      </c>
      <c r="J3" s="1" t="s">
        <v>16</v>
      </c>
      <c r="K3" s="1" t="s">
        <v>16</v>
      </c>
      <c r="L3" s="1" t="s">
        <v>16</v>
      </c>
      <c r="M3" s="1" t="s">
        <v>16</v>
      </c>
      <c r="N3" s="1" t="s">
        <v>16</v>
      </c>
      <c r="O3" s="1" t="s">
        <v>16</v>
      </c>
      <c r="P3" s="1" t="s">
        <v>16</v>
      </c>
    </row>
    <row r="4" spans="1:16" ht="13.15" customHeight="1" x14ac:dyDescent="0.2">
      <c r="A4" s="75" t="s">
        <v>103</v>
      </c>
      <c r="B4" s="75" t="s">
        <v>16</v>
      </c>
      <c r="C4" s="75" t="s">
        <v>114</v>
      </c>
      <c r="D4" s="75" t="s">
        <v>16</v>
      </c>
      <c r="E4" s="75" t="s">
        <v>103</v>
      </c>
      <c r="F4" s="75" t="s">
        <v>16</v>
      </c>
      <c r="G4" s="75" t="s">
        <v>16</v>
      </c>
      <c r="H4" s="75" t="s">
        <v>115</v>
      </c>
      <c r="I4" s="75" t="s">
        <v>113</v>
      </c>
      <c r="J4" s="1" t="s">
        <v>16</v>
      </c>
      <c r="K4" s="1" t="s">
        <v>16</v>
      </c>
      <c r="L4" s="1" t="s">
        <v>16</v>
      </c>
      <c r="M4" s="1" t="s">
        <v>16</v>
      </c>
      <c r="N4" s="1" t="s">
        <v>16</v>
      </c>
      <c r="O4" s="1" t="s">
        <v>16</v>
      </c>
      <c r="P4" s="1" t="s">
        <v>16</v>
      </c>
    </row>
    <row r="5" spans="1:16" ht="13.15" customHeight="1" x14ac:dyDescent="0.2">
      <c r="A5" s="75" t="s">
        <v>116</v>
      </c>
      <c r="B5" s="75" t="s">
        <v>16</v>
      </c>
      <c r="C5" s="75" t="s">
        <v>103</v>
      </c>
      <c r="D5" s="75" t="s">
        <v>16</v>
      </c>
      <c r="E5" s="75" t="s">
        <v>103</v>
      </c>
      <c r="F5" s="75" t="s">
        <v>108</v>
      </c>
      <c r="G5" s="75" t="s">
        <v>109</v>
      </c>
      <c r="H5" s="75" t="s">
        <v>16</v>
      </c>
      <c r="I5" s="75" t="s">
        <v>16</v>
      </c>
      <c r="J5" s="1" t="s">
        <v>16</v>
      </c>
      <c r="K5" s="1" t="s">
        <v>16</v>
      </c>
      <c r="L5" s="1" t="s">
        <v>16</v>
      </c>
      <c r="M5" s="1" t="s">
        <v>16</v>
      </c>
      <c r="N5" s="1" t="s">
        <v>16</v>
      </c>
      <c r="O5" s="1" t="s">
        <v>16</v>
      </c>
      <c r="P5" s="1" t="s">
        <v>16</v>
      </c>
    </row>
    <row r="6" spans="1:16" ht="13.15" customHeight="1" x14ac:dyDescent="0.2">
      <c r="A6" s="75" t="s">
        <v>103</v>
      </c>
      <c r="B6" s="75" t="s">
        <v>16</v>
      </c>
      <c r="C6" s="75" t="s">
        <v>117</v>
      </c>
      <c r="D6" s="75" t="s">
        <v>16</v>
      </c>
      <c r="E6" s="75" t="s">
        <v>103</v>
      </c>
      <c r="F6" s="75" t="s">
        <v>16</v>
      </c>
      <c r="G6" s="75" t="s">
        <v>16</v>
      </c>
      <c r="H6" s="75" t="s">
        <v>118</v>
      </c>
      <c r="I6" s="75" t="s">
        <v>119</v>
      </c>
      <c r="J6" s="1" t="s">
        <v>16</v>
      </c>
      <c r="K6" s="1" t="s">
        <v>16</v>
      </c>
      <c r="L6" s="1" t="s">
        <v>16</v>
      </c>
      <c r="M6" s="1" t="s">
        <v>16</v>
      </c>
      <c r="N6" s="1" t="s">
        <v>16</v>
      </c>
      <c r="O6" s="1" t="s">
        <v>16</v>
      </c>
      <c r="P6" s="1" t="s">
        <v>16</v>
      </c>
    </row>
    <row r="7" spans="1:16" ht="13.15" customHeight="1" x14ac:dyDescent="0.2">
      <c r="A7" s="75" t="s">
        <v>120</v>
      </c>
      <c r="B7" s="75" t="s">
        <v>16</v>
      </c>
      <c r="C7" s="75" t="s">
        <v>121</v>
      </c>
      <c r="D7" s="75" t="s">
        <v>16</v>
      </c>
      <c r="E7" s="75" t="s">
        <v>16</v>
      </c>
      <c r="F7" s="75" t="s">
        <v>122</v>
      </c>
      <c r="G7" s="75" t="s">
        <v>119</v>
      </c>
      <c r="H7" s="75" t="s">
        <v>118</v>
      </c>
      <c r="I7" s="75" t="s">
        <v>109</v>
      </c>
      <c r="J7" s="1" t="s">
        <v>16</v>
      </c>
      <c r="K7" s="1" t="s">
        <v>16</v>
      </c>
      <c r="L7" s="1" t="s">
        <v>16</v>
      </c>
      <c r="M7" s="1" t="s">
        <v>16</v>
      </c>
      <c r="N7" s="1" t="s">
        <v>16</v>
      </c>
      <c r="O7" s="1" t="s">
        <v>16</v>
      </c>
      <c r="P7" s="1" t="s">
        <v>16</v>
      </c>
    </row>
    <row r="8" spans="1:16" ht="13.15" customHeight="1" x14ac:dyDescent="0.2">
      <c r="A8" s="75" t="s">
        <v>103</v>
      </c>
      <c r="B8" s="75" t="s">
        <v>16</v>
      </c>
      <c r="C8" s="75" t="s">
        <v>123</v>
      </c>
      <c r="D8" s="75" t="s">
        <v>16</v>
      </c>
      <c r="E8" s="75" t="s">
        <v>103</v>
      </c>
      <c r="F8" s="75" t="s">
        <v>16</v>
      </c>
      <c r="G8" s="75" t="s">
        <v>16</v>
      </c>
      <c r="H8" s="75" t="s">
        <v>112</v>
      </c>
      <c r="I8" s="75" t="s">
        <v>105</v>
      </c>
      <c r="J8" s="1" t="s">
        <v>16</v>
      </c>
      <c r="K8" s="1" t="s">
        <v>16</v>
      </c>
      <c r="L8" s="1" t="s">
        <v>16</v>
      </c>
      <c r="M8" s="1" t="s">
        <v>16</v>
      </c>
      <c r="N8" s="1" t="s">
        <v>16</v>
      </c>
      <c r="O8" s="1" t="s">
        <v>16</v>
      </c>
      <c r="P8" s="1" t="s">
        <v>16</v>
      </c>
    </row>
    <row r="9" spans="1:16" ht="13.15" customHeight="1" x14ac:dyDescent="0.2">
      <c r="A9" s="75" t="s">
        <v>124</v>
      </c>
      <c r="B9" s="75" t="s">
        <v>16</v>
      </c>
      <c r="C9" s="75" t="s">
        <v>103</v>
      </c>
      <c r="D9" s="75" t="s">
        <v>16</v>
      </c>
      <c r="E9" s="75" t="s">
        <v>103</v>
      </c>
      <c r="F9" s="75" t="s">
        <v>125</v>
      </c>
      <c r="G9" s="75" t="s">
        <v>113</v>
      </c>
      <c r="H9" s="75" t="s">
        <v>16</v>
      </c>
      <c r="I9" s="75" t="s">
        <v>16</v>
      </c>
      <c r="J9" s="1" t="s">
        <v>16</v>
      </c>
      <c r="K9" s="1" t="s">
        <v>16</v>
      </c>
      <c r="L9" s="1" t="s">
        <v>16</v>
      </c>
      <c r="M9" s="1" t="s">
        <v>16</v>
      </c>
      <c r="N9" s="1" t="s">
        <v>16</v>
      </c>
      <c r="O9" s="1" t="s">
        <v>16</v>
      </c>
      <c r="P9" s="1" t="s">
        <v>16</v>
      </c>
    </row>
    <row r="10" spans="1:16" ht="13.15" customHeight="1" x14ac:dyDescent="0.2">
      <c r="A10" s="75" t="s">
        <v>126</v>
      </c>
      <c r="B10" s="75" t="s">
        <v>16</v>
      </c>
      <c r="C10" s="75" t="s">
        <v>127</v>
      </c>
      <c r="D10" s="75" t="s">
        <v>16</v>
      </c>
      <c r="E10" s="75" t="s">
        <v>16</v>
      </c>
      <c r="F10" s="75" t="s">
        <v>115</v>
      </c>
      <c r="G10" s="75" t="s">
        <v>109</v>
      </c>
      <c r="H10" s="75" t="s">
        <v>118</v>
      </c>
      <c r="I10" s="75" t="s">
        <v>113</v>
      </c>
      <c r="J10" s="1" t="s">
        <v>16</v>
      </c>
      <c r="K10" s="1" t="s">
        <v>16</v>
      </c>
      <c r="L10" s="1" t="s">
        <v>16</v>
      </c>
      <c r="M10" s="1" t="s">
        <v>16</v>
      </c>
      <c r="N10" s="1" t="s">
        <v>16</v>
      </c>
      <c r="O10" s="1" t="s">
        <v>16</v>
      </c>
      <c r="P10" s="1" t="s">
        <v>16</v>
      </c>
    </row>
    <row r="11" spans="1:16" ht="13.15" customHeight="1" x14ac:dyDescent="0.2">
      <c r="A11" s="75" t="s">
        <v>128</v>
      </c>
      <c r="B11" s="75" t="s">
        <v>16</v>
      </c>
      <c r="C11" s="75" t="s">
        <v>103</v>
      </c>
      <c r="D11" s="75" t="s">
        <v>16</v>
      </c>
      <c r="E11" s="75" t="s">
        <v>103</v>
      </c>
      <c r="F11" s="75" t="s">
        <v>108</v>
      </c>
      <c r="G11" s="75" t="s">
        <v>105</v>
      </c>
      <c r="H11" s="75" t="s">
        <v>16</v>
      </c>
      <c r="I11" s="75" t="s">
        <v>16</v>
      </c>
      <c r="J11" s="1" t="s">
        <v>16</v>
      </c>
      <c r="K11" s="1" t="s">
        <v>16</v>
      </c>
      <c r="L11" s="1" t="s">
        <v>16</v>
      </c>
      <c r="M11" s="1" t="s">
        <v>16</v>
      </c>
      <c r="N11" s="1" t="s">
        <v>16</v>
      </c>
      <c r="O11" s="1" t="s">
        <v>16</v>
      </c>
      <c r="P11" s="1" t="s">
        <v>16</v>
      </c>
    </row>
    <row r="12" spans="1:16" ht="13.15" customHeight="1" x14ac:dyDescent="0.2">
      <c r="A12" s="75" t="s">
        <v>103</v>
      </c>
      <c r="B12" s="75" t="s">
        <v>16</v>
      </c>
      <c r="C12" s="75" t="s">
        <v>129</v>
      </c>
      <c r="D12" s="75" t="s">
        <v>16</v>
      </c>
      <c r="E12" s="75" t="s">
        <v>103</v>
      </c>
      <c r="F12" s="75" t="s">
        <v>16</v>
      </c>
      <c r="G12" s="75" t="s">
        <v>16</v>
      </c>
      <c r="H12" s="75" t="s">
        <v>112</v>
      </c>
      <c r="I12" s="75" t="s">
        <v>105</v>
      </c>
      <c r="J12" s="1" t="s">
        <v>16</v>
      </c>
      <c r="K12" s="1" t="s">
        <v>16</v>
      </c>
      <c r="L12" s="1" t="s">
        <v>16</v>
      </c>
      <c r="M12" s="1" t="s">
        <v>16</v>
      </c>
      <c r="N12" s="1" t="s">
        <v>16</v>
      </c>
      <c r="O12" s="1" t="s">
        <v>16</v>
      </c>
      <c r="P12" s="1" t="s">
        <v>16</v>
      </c>
    </row>
    <row r="13" spans="1:16" ht="13.15" customHeight="1" x14ac:dyDescent="0.2">
      <c r="A13" s="75" t="s">
        <v>130</v>
      </c>
      <c r="B13" s="75" t="s">
        <v>16</v>
      </c>
      <c r="C13" s="75" t="s">
        <v>103</v>
      </c>
      <c r="D13" s="75" t="s">
        <v>16</v>
      </c>
      <c r="E13" s="75" t="s">
        <v>103</v>
      </c>
      <c r="F13" s="75" t="s">
        <v>131</v>
      </c>
      <c r="G13" s="75" t="s">
        <v>113</v>
      </c>
      <c r="H13" s="75" t="s">
        <v>16</v>
      </c>
      <c r="I13" s="75" t="s">
        <v>16</v>
      </c>
      <c r="J13" s="1" t="s">
        <v>16</v>
      </c>
      <c r="K13" s="1" t="s">
        <v>16</v>
      </c>
      <c r="L13" s="1" t="s">
        <v>16</v>
      </c>
      <c r="M13" s="1" t="s">
        <v>16</v>
      </c>
      <c r="N13" s="1" t="s">
        <v>16</v>
      </c>
      <c r="O13" s="1" t="s">
        <v>16</v>
      </c>
      <c r="P13" s="1" t="s">
        <v>16</v>
      </c>
    </row>
    <row r="14" spans="1:16" ht="13.15" customHeight="1" x14ac:dyDescent="0.2">
      <c r="A14" s="75" t="s">
        <v>103</v>
      </c>
      <c r="B14" s="75" t="s">
        <v>16</v>
      </c>
      <c r="C14" s="75" t="s">
        <v>132</v>
      </c>
      <c r="D14" s="75" t="s">
        <v>16</v>
      </c>
      <c r="E14" s="75" t="s">
        <v>103</v>
      </c>
      <c r="F14" s="75" t="s">
        <v>16</v>
      </c>
      <c r="G14" s="75" t="s">
        <v>16</v>
      </c>
      <c r="H14" s="75" t="s">
        <v>133</v>
      </c>
      <c r="I14" s="75" t="s">
        <v>105</v>
      </c>
      <c r="J14" s="1" t="s">
        <v>16</v>
      </c>
      <c r="K14" s="1" t="s">
        <v>16</v>
      </c>
      <c r="L14" s="1" t="s">
        <v>16</v>
      </c>
      <c r="M14" s="1" t="s">
        <v>16</v>
      </c>
      <c r="N14" s="1" t="s">
        <v>16</v>
      </c>
      <c r="O14" s="1" t="s">
        <v>16</v>
      </c>
      <c r="P14" s="1" t="s">
        <v>16</v>
      </c>
    </row>
    <row r="15" spans="1:16" ht="13.15" customHeight="1" x14ac:dyDescent="0.2">
      <c r="A15" s="75" t="s">
        <v>134</v>
      </c>
      <c r="B15" s="75" t="s">
        <v>16</v>
      </c>
      <c r="C15" s="75" t="s">
        <v>135</v>
      </c>
      <c r="D15" s="75" t="s">
        <v>16</v>
      </c>
      <c r="E15" s="75" t="s">
        <v>16</v>
      </c>
      <c r="F15" s="75" t="s">
        <v>112</v>
      </c>
      <c r="G15" s="75" t="s">
        <v>109</v>
      </c>
      <c r="H15" s="75" t="s">
        <v>112</v>
      </c>
      <c r="I15" s="75" t="s">
        <v>109</v>
      </c>
      <c r="J15" s="1" t="s">
        <v>16</v>
      </c>
      <c r="K15" s="1" t="s">
        <v>16</v>
      </c>
      <c r="L15" s="1" t="s">
        <v>16</v>
      </c>
      <c r="M15" s="1" t="s">
        <v>16</v>
      </c>
      <c r="N15" s="1" t="s">
        <v>16</v>
      </c>
      <c r="O15" s="1" t="s">
        <v>16</v>
      </c>
      <c r="P15" s="1" t="s">
        <v>16</v>
      </c>
    </row>
    <row r="16" spans="1:16" ht="13.15" customHeight="1" x14ac:dyDescent="0.2">
      <c r="A16" s="75" t="s">
        <v>103</v>
      </c>
      <c r="B16" s="75" t="s">
        <v>16</v>
      </c>
      <c r="C16" s="75" t="s">
        <v>136</v>
      </c>
      <c r="D16" s="75" t="s">
        <v>16</v>
      </c>
      <c r="E16" s="75" t="s">
        <v>103</v>
      </c>
      <c r="F16" s="75" t="s">
        <v>16</v>
      </c>
      <c r="G16" s="75" t="s">
        <v>16</v>
      </c>
      <c r="H16" s="75" t="s">
        <v>133</v>
      </c>
      <c r="I16" s="75" t="s">
        <v>105</v>
      </c>
      <c r="J16" s="1" t="s">
        <v>16</v>
      </c>
      <c r="K16" s="1" t="s">
        <v>16</v>
      </c>
      <c r="L16" s="1" t="s">
        <v>16</v>
      </c>
      <c r="M16" s="1" t="s">
        <v>16</v>
      </c>
      <c r="N16" s="1" t="s">
        <v>16</v>
      </c>
      <c r="O16" s="1" t="s">
        <v>16</v>
      </c>
      <c r="P16" s="1" t="s">
        <v>16</v>
      </c>
    </row>
    <row r="17" spans="1:16" ht="13.15" customHeight="1" x14ac:dyDescent="0.2">
      <c r="A17" s="75" t="s">
        <v>137</v>
      </c>
      <c r="B17" s="75" t="s">
        <v>16</v>
      </c>
      <c r="C17" s="75" t="s">
        <v>103</v>
      </c>
      <c r="D17" s="75" t="s">
        <v>16</v>
      </c>
      <c r="E17" s="75" t="s">
        <v>103</v>
      </c>
      <c r="F17" s="75" t="s">
        <v>125</v>
      </c>
      <c r="G17" s="75" t="s">
        <v>105</v>
      </c>
      <c r="H17" s="75" t="s">
        <v>16</v>
      </c>
      <c r="I17" s="75" t="s">
        <v>16</v>
      </c>
      <c r="J17" s="1" t="s">
        <v>16</v>
      </c>
      <c r="K17" s="1" t="s">
        <v>16</v>
      </c>
      <c r="L17" s="1" t="s">
        <v>16</v>
      </c>
      <c r="M17" s="1" t="s">
        <v>16</v>
      </c>
      <c r="N17" s="1" t="s">
        <v>16</v>
      </c>
      <c r="O17" s="1" t="s">
        <v>16</v>
      </c>
      <c r="P17" s="1" t="s">
        <v>16</v>
      </c>
    </row>
    <row r="18" spans="1:16" ht="13.15" customHeight="1" x14ac:dyDescent="0.2">
      <c r="A18" s="75" t="s">
        <v>138</v>
      </c>
      <c r="B18" s="75" t="s">
        <v>16</v>
      </c>
      <c r="C18" s="75" t="s">
        <v>139</v>
      </c>
      <c r="D18" s="75" t="s">
        <v>16</v>
      </c>
      <c r="E18" s="75" t="s">
        <v>16</v>
      </c>
      <c r="F18" s="75" t="s">
        <v>108</v>
      </c>
      <c r="G18" s="75" t="s">
        <v>109</v>
      </c>
      <c r="H18" s="75" t="s">
        <v>108</v>
      </c>
      <c r="I18" s="75" t="s">
        <v>119</v>
      </c>
      <c r="J18" s="1" t="s">
        <v>16</v>
      </c>
      <c r="K18" s="1" t="s">
        <v>16</v>
      </c>
      <c r="L18" s="1" t="s">
        <v>16</v>
      </c>
      <c r="M18" s="1" t="s">
        <v>16</v>
      </c>
      <c r="N18" s="1" t="s">
        <v>16</v>
      </c>
      <c r="O18" s="1" t="s">
        <v>16</v>
      </c>
      <c r="P18" s="1" t="s">
        <v>16</v>
      </c>
    </row>
    <row r="19" spans="1:16" ht="13.15" customHeight="1" x14ac:dyDescent="0.2">
      <c r="A19" s="75" t="s">
        <v>140</v>
      </c>
      <c r="B19" s="75" t="s">
        <v>16</v>
      </c>
      <c r="C19" s="75" t="s">
        <v>103</v>
      </c>
      <c r="D19" s="75" t="s">
        <v>16</v>
      </c>
      <c r="E19" s="75" t="s">
        <v>103</v>
      </c>
      <c r="F19" s="75" t="s">
        <v>141</v>
      </c>
      <c r="G19" s="75" t="s">
        <v>113</v>
      </c>
      <c r="H19" s="75" t="s">
        <v>16</v>
      </c>
      <c r="I19" s="75" t="s">
        <v>16</v>
      </c>
      <c r="J19" s="1" t="s">
        <v>16</v>
      </c>
      <c r="K19" s="1" t="s">
        <v>16</v>
      </c>
      <c r="L19" s="1" t="s">
        <v>16</v>
      </c>
      <c r="M19" s="1" t="s">
        <v>16</v>
      </c>
      <c r="N19" s="1" t="s">
        <v>16</v>
      </c>
      <c r="O19" s="1" t="s">
        <v>16</v>
      </c>
      <c r="P19" s="1" t="s">
        <v>16</v>
      </c>
    </row>
    <row r="20" spans="1:16" ht="13.15" customHeight="1" x14ac:dyDescent="0.2">
      <c r="A20" s="75" t="s">
        <v>103</v>
      </c>
      <c r="B20" s="75" t="s">
        <v>16</v>
      </c>
      <c r="C20" s="75" t="s">
        <v>142</v>
      </c>
      <c r="D20" s="75" t="s">
        <v>16</v>
      </c>
      <c r="E20" s="75" t="s">
        <v>103</v>
      </c>
      <c r="F20" s="75" t="s">
        <v>16</v>
      </c>
      <c r="G20" s="75" t="s">
        <v>16</v>
      </c>
      <c r="H20" s="75" t="s">
        <v>115</v>
      </c>
      <c r="I20" s="75" t="s">
        <v>113</v>
      </c>
      <c r="J20" s="1" t="s">
        <v>16</v>
      </c>
      <c r="K20" s="1" t="s">
        <v>16</v>
      </c>
      <c r="L20" s="1" t="s">
        <v>16</v>
      </c>
      <c r="M20" s="1" t="s">
        <v>16</v>
      </c>
      <c r="N20" s="1" t="s">
        <v>16</v>
      </c>
      <c r="O20" s="1" t="s">
        <v>16</v>
      </c>
      <c r="P20" s="1" t="s">
        <v>16</v>
      </c>
    </row>
    <row r="21" spans="1:16" ht="13.15" customHeight="1" x14ac:dyDescent="0.2">
      <c r="A21" s="75" t="s">
        <v>143</v>
      </c>
      <c r="B21" s="75" t="s">
        <v>16</v>
      </c>
      <c r="C21" s="75" t="s">
        <v>103</v>
      </c>
      <c r="D21" s="75" t="s">
        <v>16</v>
      </c>
      <c r="E21" s="75" t="s">
        <v>103</v>
      </c>
      <c r="F21" s="75" t="s">
        <v>144</v>
      </c>
      <c r="G21" s="75" t="s">
        <v>105</v>
      </c>
      <c r="H21" s="75" t="s">
        <v>16</v>
      </c>
      <c r="I21" s="75" t="s">
        <v>16</v>
      </c>
      <c r="J21" s="1" t="s">
        <v>16</v>
      </c>
      <c r="K21" s="1" t="s">
        <v>16</v>
      </c>
      <c r="L21" s="1" t="s">
        <v>16</v>
      </c>
      <c r="M21" s="1" t="s">
        <v>16</v>
      </c>
      <c r="N21" s="1" t="s">
        <v>16</v>
      </c>
      <c r="O21" s="1" t="s">
        <v>16</v>
      </c>
      <c r="P21" s="1" t="s">
        <v>16</v>
      </c>
    </row>
    <row r="22" spans="1:16" ht="13.15" customHeight="1" x14ac:dyDescent="0.2">
      <c r="A22" s="75" t="s">
        <v>103</v>
      </c>
      <c r="B22" s="75" t="s">
        <v>16</v>
      </c>
      <c r="C22" s="75" t="s">
        <v>145</v>
      </c>
      <c r="D22" s="75" t="s">
        <v>16</v>
      </c>
      <c r="E22" s="75" t="s">
        <v>103</v>
      </c>
      <c r="F22" s="75" t="s">
        <v>16</v>
      </c>
      <c r="G22" s="75" t="s">
        <v>16</v>
      </c>
      <c r="H22" s="75" t="s">
        <v>112</v>
      </c>
      <c r="I22" s="75" t="s">
        <v>113</v>
      </c>
      <c r="J22" s="1" t="s">
        <v>16</v>
      </c>
      <c r="K22" s="1" t="s">
        <v>16</v>
      </c>
      <c r="L22" s="1" t="s">
        <v>16</v>
      </c>
      <c r="M22" s="1" t="s">
        <v>16</v>
      </c>
      <c r="N22" s="1" t="s">
        <v>16</v>
      </c>
      <c r="O22" s="1" t="s">
        <v>16</v>
      </c>
      <c r="P22" s="1" t="s">
        <v>16</v>
      </c>
    </row>
    <row r="23" spans="1:16" ht="13.15" customHeight="1" x14ac:dyDescent="0.2">
      <c r="A23" s="75" t="s">
        <v>146</v>
      </c>
      <c r="B23" s="75" t="s">
        <v>16</v>
      </c>
      <c r="C23" s="75" t="s">
        <v>147</v>
      </c>
      <c r="D23" s="75" t="s">
        <v>16</v>
      </c>
      <c r="E23" s="75" t="s">
        <v>16</v>
      </c>
      <c r="F23" s="75" t="s">
        <v>148</v>
      </c>
      <c r="G23" s="75" t="s">
        <v>119</v>
      </c>
      <c r="H23" s="75" t="s">
        <v>149</v>
      </c>
      <c r="I23" s="75" t="s">
        <v>109</v>
      </c>
      <c r="J23" s="1" t="s">
        <v>16</v>
      </c>
      <c r="K23" s="1" t="s">
        <v>16</v>
      </c>
      <c r="L23" s="1" t="s">
        <v>16</v>
      </c>
      <c r="M23" s="1" t="s">
        <v>16</v>
      </c>
      <c r="N23" s="1" t="s">
        <v>16</v>
      </c>
      <c r="O23" s="1" t="s">
        <v>16</v>
      </c>
      <c r="P23" s="1" t="s">
        <v>16</v>
      </c>
    </row>
    <row r="24" spans="1:16" ht="13.15" customHeight="1" x14ac:dyDescent="0.2">
      <c r="A24" s="75" t="s">
        <v>103</v>
      </c>
      <c r="B24" s="75" t="s">
        <v>16</v>
      </c>
      <c r="C24" s="75" t="s">
        <v>150</v>
      </c>
      <c r="D24" s="75" t="s">
        <v>16</v>
      </c>
      <c r="E24" s="75" t="s">
        <v>103</v>
      </c>
      <c r="F24" s="75" t="s">
        <v>16</v>
      </c>
      <c r="G24" s="75" t="s">
        <v>16</v>
      </c>
      <c r="H24" s="75" t="s">
        <v>144</v>
      </c>
      <c r="I24" s="75" t="s">
        <v>105</v>
      </c>
      <c r="J24" s="1" t="s">
        <v>16</v>
      </c>
      <c r="K24" s="1" t="s">
        <v>16</v>
      </c>
      <c r="L24" s="1" t="s">
        <v>16</v>
      </c>
      <c r="M24" s="1" t="s">
        <v>16</v>
      </c>
      <c r="N24" s="1" t="s">
        <v>16</v>
      </c>
      <c r="O24" s="1" t="s">
        <v>16</v>
      </c>
      <c r="P24" s="1" t="s">
        <v>16</v>
      </c>
    </row>
    <row r="25" spans="1:16" ht="13.15" customHeight="1" x14ac:dyDescent="0.2">
      <c r="A25" s="75" t="s">
        <v>151</v>
      </c>
      <c r="B25" s="75" t="s">
        <v>16</v>
      </c>
      <c r="C25" s="75" t="s">
        <v>103</v>
      </c>
      <c r="D25" s="75" t="s">
        <v>16</v>
      </c>
      <c r="E25" s="75" t="s">
        <v>103</v>
      </c>
      <c r="F25" s="75" t="s">
        <v>108</v>
      </c>
      <c r="G25" s="75" t="s">
        <v>113</v>
      </c>
      <c r="H25" s="75" t="s">
        <v>16</v>
      </c>
      <c r="I25" s="75" t="s">
        <v>16</v>
      </c>
      <c r="J25" s="1" t="s">
        <v>16</v>
      </c>
      <c r="K25" s="1" t="s">
        <v>16</v>
      </c>
      <c r="L25" s="1" t="s">
        <v>16</v>
      </c>
      <c r="M25" s="1" t="s">
        <v>16</v>
      </c>
      <c r="N25" s="1" t="s">
        <v>16</v>
      </c>
      <c r="O25" s="1" t="s">
        <v>16</v>
      </c>
      <c r="P25" s="1" t="s">
        <v>16</v>
      </c>
    </row>
    <row r="26" spans="1:16" ht="13.15" customHeight="1" x14ac:dyDescent="0.2">
      <c r="A26" s="75" t="s">
        <v>152</v>
      </c>
      <c r="B26" s="75" t="s">
        <v>16</v>
      </c>
      <c r="C26" s="75" t="s">
        <v>153</v>
      </c>
      <c r="D26" s="75" t="s">
        <v>16</v>
      </c>
      <c r="E26" s="75" t="s">
        <v>16</v>
      </c>
      <c r="F26" s="75" t="s">
        <v>154</v>
      </c>
      <c r="G26" s="75" t="s">
        <v>109</v>
      </c>
      <c r="H26" s="75" t="s">
        <v>104</v>
      </c>
      <c r="I26" s="75" t="s">
        <v>113</v>
      </c>
      <c r="J26" s="1" t="s">
        <v>16</v>
      </c>
      <c r="K26" s="1" t="s">
        <v>16</v>
      </c>
      <c r="L26" s="1" t="s">
        <v>16</v>
      </c>
      <c r="M26" s="1" t="s">
        <v>16</v>
      </c>
      <c r="N26" s="1" t="s">
        <v>16</v>
      </c>
      <c r="O26" s="1" t="s">
        <v>16</v>
      </c>
      <c r="P26" s="1" t="s">
        <v>16</v>
      </c>
    </row>
    <row r="27" spans="1:16" ht="13.15" customHeight="1" x14ac:dyDescent="0.2">
      <c r="A27" s="75" t="s">
        <v>155</v>
      </c>
      <c r="B27" s="75" t="s">
        <v>16</v>
      </c>
      <c r="C27" s="75" t="s">
        <v>103</v>
      </c>
      <c r="D27" s="75" t="s">
        <v>16</v>
      </c>
      <c r="E27" s="75" t="s">
        <v>103</v>
      </c>
      <c r="F27" s="75" t="s">
        <v>148</v>
      </c>
      <c r="G27" s="75" t="s">
        <v>119</v>
      </c>
      <c r="H27" s="75" t="s">
        <v>16</v>
      </c>
      <c r="I27" s="75" t="s">
        <v>16</v>
      </c>
      <c r="J27" s="1" t="s">
        <v>16</v>
      </c>
      <c r="K27" s="1" t="s">
        <v>16</v>
      </c>
      <c r="L27" s="1" t="s">
        <v>16</v>
      </c>
      <c r="M27" s="1" t="s">
        <v>16</v>
      </c>
      <c r="N27" s="1" t="s">
        <v>16</v>
      </c>
      <c r="O27" s="1" t="s">
        <v>16</v>
      </c>
      <c r="P27" s="1" t="s">
        <v>16</v>
      </c>
    </row>
    <row r="28" spans="1:16" ht="13.15" customHeight="1" x14ac:dyDescent="0.2">
      <c r="A28" s="75" t="s">
        <v>103</v>
      </c>
      <c r="B28" s="75" t="s">
        <v>16</v>
      </c>
      <c r="C28" s="75" t="s">
        <v>156</v>
      </c>
      <c r="D28" s="75" t="s">
        <v>16</v>
      </c>
      <c r="E28" s="75" t="s">
        <v>103</v>
      </c>
      <c r="F28" s="75" t="s">
        <v>16</v>
      </c>
      <c r="G28" s="75" t="s">
        <v>16</v>
      </c>
      <c r="H28" s="75" t="s">
        <v>115</v>
      </c>
      <c r="I28" s="75" t="s">
        <v>113</v>
      </c>
      <c r="J28" s="1" t="s">
        <v>16</v>
      </c>
      <c r="K28" s="1" t="s">
        <v>16</v>
      </c>
      <c r="L28" s="1" t="s">
        <v>16</v>
      </c>
      <c r="M28" s="1" t="s">
        <v>16</v>
      </c>
      <c r="N28" s="1" t="s">
        <v>16</v>
      </c>
      <c r="O28" s="1" t="s">
        <v>16</v>
      </c>
      <c r="P28" s="1" t="s">
        <v>16</v>
      </c>
    </row>
    <row r="29" spans="1:16" ht="13.15" customHeight="1" x14ac:dyDescent="0.2">
      <c r="A29" s="75" t="s">
        <v>157</v>
      </c>
      <c r="B29" s="75" t="s">
        <v>16</v>
      </c>
      <c r="C29" s="75" t="s">
        <v>103</v>
      </c>
      <c r="D29" s="75" t="s">
        <v>16</v>
      </c>
      <c r="E29" s="75" t="s">
        <v>103</v>
      </c>
      <c r="F29" s="75" t="s">
        <v>131</v>
      </c>
      <c r="G29" s="75" t="s">
        <v>119</v>
      </c>
      <c r="H29" s="75" t="s">
        <v>16</v>
      </c>
      <c r="I29" s="75" t="s">
        <v>16</v>
      </c>
      <c r="J29" s="1" t="s">
        <v>16</v>
      </c>
      <c r="K29" s="1" t="s">
        <v>16</v>
      </c>
      <c r="L29" s="1" t="s">
        <v>16</v>
      </c>
      <c r="M29" s="1" t="s">
        <v>16</v>
      </c>
      <c r="N29" s="1" t="s">
        <v>16</v>
      </c>
      <c r="O29" s="1" t="s">
        <v>16</v>
      </c>
      <c r="P29" s="1" t="s">
        <v>16</v>
      </c>
    </row>
    <row r="30" spans="1:16" ht="13.15" customHeight="1" x14ac:dyDescent="0.2">
      <c r="A30" s="75" t="s">
        <v>103</v>
      </c>
      <c r="B30" s="75" t="s">
        <v>16</v>
      </c>
      <c r="C30" s="75" t="s">
        <v>158</v>
      </c>
      <c r="D30" s="75" t="s">
        <v>16</v>
      </c>
      <c r="E30" s="75" t="s">
        <v>103</v>
      </c>
      <c r="F30" s="75" t="s">
        <v>16</v>
      </c>
      <c r="G30" s="75" t="s">
        <v>16</v>
      </c>
      <c r="H30" s="75" t="s">
        <v>108</v>
      </c>
      <c r="I30" s="75" t="s">
        <v>119</v>
      </c>
      <c r="J30" s="1" t="s">
        <v>16</v>
      </c>
      <c r="K30" s="1" t="s">
        <v>16</v>
      </c>
      <c r="L30" s="1" t="s">
        <v>16</v>
      </c>
      <c r="M30" s="1" t="s">
        <v>16</v>
      </c>
      <c r="N30" s="1" t="s">
        <v>16</v>
      </c>
      <c r="O30" s="1" t="s">
        <v>16</v>
      </c>
      <c r="P30" s="1" t="s">
        <v>16</v>
      </c>
    </row>
    <row r="31" spans="1:16" ht="13.15" customHeight="1" x14ac:dyDescent="0.2">
      <c r="A31" s="75" t="s">
        <v>159</v>
      </c>
      <c r="B31" s="75" t="s">
        <v>16</v>
      </c>
      <c r="C31" s="75" t="s">
        <v>160</v>
      </c>
      <c r="D31" s="75" t="s">
        <v>16</v>
      </c>
      <c r="E31" s="75" t="s">
        <v>16</v>
      </c>
      <c r="F31" s="75" t="s">
        <v>112</v>
      </c>
      <c r="G31" s="75" t="s">
        <v>119</v>
      </c>
      <c r="H31" s="75" t="s">
        <v>118</v>
      </c>
      <c r="I31" s="75" t="s">
        <v>119</v>
      </c>
      <c r="J31" s="1" t="s">
        <v>16</v>
      </c>
      <c r="K31" s="1" t="s">
        <v>16</v>
      </c>
      <c r="L31" s="1" t="s">
        <v>16</v>
      </c>
      <c r="M31" s="1" t="s">
        <v>16</v>
      </c>
      <c r="N31" s="1" t="s">
        <v>16</v>
      </c>
      <c r="O31" s="1" t="s">
        <v>16</v>
      </c>
      <c r="P31" s="1" t="s">
        <v>16</v>
      </c>
    </row>
    <row r="32" spans="1:16" ht="13.15" customHeight="1" x14ac:dyDescent="0.2">
      <c r="A32" s="75" t="s">
        <v>103</v>
      </c>
      <c r="B32" s="75" t="s">
        <v>16</v>
      </c>
      <c r="C32" s="75" t="s">
        <v>161</v>
      </c>
      <c r="D32" s="75" t="s">
        <v>16</v>
      </c>
      <c r="E32" s="75" t="s">
        <v>103</v>
      </c>
      <c r="F32" s="75" t="s">
        <v>16</v>
      </c>
      <c r="G32" s="75" t="s">
        <v>16</v>
      </c>
      <c r="H32" s="75" t="s">
        <v>112</v>
      </c>
      <c r="I32" s="75" t="s">
        <v>105</v>
      </c>
      <c r="J32" s="1" t="s">
        <v>16</v>
      </c>
      <c r="K32" s="1" t="s">
        <v>16</v>
      </c>
      <c r="L32" s="1" t="s">
        <v>16</v>
      </c>
      <c r="M32" s="1" t="s">
        <v>16</v>
      </c>
      <c r="N32" s="1" t="s">
        <v>16</v>
      </c>
      <c r="O32" s="1" t="s">
        <v>16</v>
      </c>
      <c r="P32" s="1" t="s">
        <v>16</v>
      </c>
    </row>
    <row r="33" spans="1:16" ht="13.15" customHeight="1" x14ac:dyDescent="0.2">
      <c r="A33" s="75" t="s">
        <v>102</v>
      </c>
      <c r="B33" s="75" t="s">
        <v>16</v>
      </c>
      <c r="C33" s="75" t="s">
        <v>16</v>
      </c>
      <c r="D33" s="75" t="s">
        <v>16</v>
      </c>
      <c r="E33" s="75" t="s">
        <v>16</v>
      </c>
      <c r="F33" s="1" t="s">
        <v>104</v>
      </c>
      <c r="G33" s="1" t="s">
        <v>105</v>
      </c>
      <c r="H33" s="1" t="s">
        <v>16</v>
      </c>
      <c r="I33" s="1" t="s">
        <v>16</v>
      </c>
      <c r="J33" s="1" t="s">
        <v>16</v>
      </c>
      <c r="K33" s="1" t="s">
        <v>16</v>
      </c>
      <c r="L33" s="1" t="s">
        <v>16</v>
      </c>
      <c r="M33" s="1" t="s">
        <v>16</v>
      </c>
      <c r="N33" s="1" t="s">
        <v>16</v>
      </c>
      <c r="O33" s="1" t="s">
        <v>16</v>
      </c>
      <c r="P33" s="1" t="s">
        <v>16</v>
      </c>
    </row>
    <row r="34" spans="1:16" ht="13.15" customHeight="1" x14ac:dyDescent="0.2">
      <c r="A34" s="75" t="s">
        <v>111</v>
      </c>
      <c r="B34" s="75" t="s">
        <v>16</v>
      </c>
      <c r="C34" s="75" t="s">
        <v>114</v>
      </c>
      <c r="D34" s="75" t="s">
        <v>16</v>
      </c>
      <c r="E34" s="75" t="s">
        <v>16</v>
      </c>
      <c r="F34" s="1" t="s">
        <v>16</v>
      </c>
      <c r="G34" s="1" t="s">
        <v>16</v>
      </c>
      <c r="H34" s="1" t="s">
        <v>16</v>
      </c>
      <c r="I34" s="1" t="s">
        <v>16</v>
      </c>
      <c r="J34" s="1" t="s">
        <v>16</v>
      </c>
      <c r="K34" s="1" t="s">
        <v>16</v>
      </c>
      <c r="L34" s="1" t="s">
        <v>16</v>
      </c>
      <c r="M34" s="1" t="s">
        <v>16</v>
      </c>
      <c r="N34" s="1" t="s">
        <v>16</v>
      </c>
      <c r="O34" s="1" t="s">
        <v>16</v>
      </c>
      <c r="P34" s="1" t="s">
        <v>16</v>
      </c>
    </row>
    <row r="35" spans="1:16" ht="13.15" customHeight="1" x14ac:dyDescent="0.2">
      <c r="A35" s="75" t="s">
        <v>116</v>
      </c>
      <c r="B35" s="75" t="s">
        <v>16</v>
      </c>
      <c r="C35" s="75" t="s">
        <v>117</v>
      </c>
      <c r="D35" s="75" t="s">
        <v>16</v>
      </c>
      <c r="E35" s="75" t="s">
        <v>16</v>
      </c>
      <c r="F35" s="1" t="s">
        <v>16</v>
      </c>
      <c r="G35" s="1" t="s">
        <v>16</v>
      </c>
      <c r="H35" s="1" t="s">
        <v>16</v>
      </c>
      <c r="I35" s="1" t="s">
        <v>16</v>
      </c>
      <c r="J35" s="1" t="s">
        <v>16</v>
      </c>
      <c r="K35" s="1" t="s">
        <v>16</v>
      </c>
      <c r="L35" s="1" t="s">
        <v>16</v>
      </c>
      <c r="M35" s="1" t="s">
        <v>16</v>
      </c>
      <c r="N35" s="1" t="s">
        <v>16</v>
      </c>
      <c r="O35" s="1" t="s">
        <v>16</v>
      </c>
      <c r="P35" s="1" t="s">
        <v>16</v>
      </c>
    </row>
    <row r="36" spans="1:16" ht="13.15" customHeight="1" x14ac:dyDescent="0.2">
      <c r="A36" s="75" t="s">
        <v>16</v>
      </c>
      <c r="B36" s="75" t="s">
        <v>16</v>
      </c>
      <c r="C36" s="75" t="s">
        <v>123</v>
      </c>
      <c r="D36" s="75" t="s">
        <v>16</v>
      </c>
      <c r="E36" s="75" t="s">
        <v>16</v>
      </c>
      <c r="F36" s="1" t="s">
        <v>16</v>
      </c>
      <c r="G36" s="1" t="s">
        <v>16</v>
      </c>
      <c r="H36" s="1" t="s">
        <v>16</v>
      </c>
      <c r="I36" s="1" t="s">
        <v>16</v>
      </c>
      <c r="J36" s="1" t="s">
        <v>16</v>
      </c>
      <c r="K36" s="1" t="s">
        <v>16</v>
      </c>
      <c r="L36" s="1" t="s">
        <v>16</v>
      </c>
      <c r="M36" s="1" t="s">
        <v>16</v>
      </c>
      <c r="N36" s="1" t="s">
        <v>16</v>
      </c>
      <c r="O36" s="1" t="s">
        <v>16</v>
      </c>
      <c r="P36" s="1" t="s">
        <v>16</v>
      </c>
    </row>
    <row r="37" spans="1:16" ht="13.15" customHeight="1" x14ac:dyDescent="0.2">
      <c r="A37" s="75" t="s">
        <v>124</v>
      </c>
      <c r="B37" s="75" t="s">
        <v>16</v>
      </c>
      <c r="C37" s="75" t="s">
        <v>16</v>
      </c>
      <c r="D37" s="75" t="s">
        <v>16</v>
      </c>
      <c r="E37" s="75" t="s">
        <v>16</v>
      </c>
      <c r="F37" s="1" t="s">
        <v>16</v>
      </c>
      <c r="G37" s="1" t="s">
        <v>16</v>
      </c>
      <c r="H37" s="1" t="s">
        <v>16</v>
      </c>
      <c r="I37" s="1" t="s">
        <v>16</v>
      </c>
      <c r="J37" s="1" t="s">
        <v>16</v>
      </c>
      <c r="K37" s="1" t="s">
        <v>16</v>
      </c>
      <c r="L37" s="1" t="s">
        <v>16</v>
      </c>
      <c r="M37" s="1" t="s">
        <v>16</v>
      </c>
      <c r="N37" s="1" t="s">
        <v>16</v>
      </c>
      <c r="O37" s="1" t="s">
        <v>16</v>
      </c>
      <c r="P37" s="1" t="s">
        <v>16</v>
      </c>
    </row>
    <row r="38" spans="1:16" ht="13.15" customHeight="1" x14ac:dyDescent="0.2">
      <c r="A38" s="75" t="s">
        <v>128</v>
      </c>
      <c r="B38" s="75" t="s">
        <v>16</v>
      </c>
      <c r="C38" s="75" t="s">
        <v>129</v>
      </c>
      <c r="D38" s="75" t="s">
        <v>16</v>
      </c>
      <c r="E38" s="75" t="s">
        <v>16</v>
      </c>
      <c r="F38" s="1" t="s">
        <v>16</v>
      </c>
      <c r="G38" s="1" t="s">
        <v>16</v>
      </c>
      <c r="H38" s="1" t="s">
        <v>16</v>
      </c>
      <c r="I38" s="1" t="s">
        <v>16</v>
      </c>
      <c r="J38" s="1" t="s">
        <v>16</v>
      </c>
      <c r="K38" s="1" t="s">
        <v>16</v>
      </c>
      <c r="L38" s="1" t="s">
        <v>16</v>
      </c>
      <c r="M38" s="1" t="s">
        <v>16</v>
      </c>
      <c r="N38" s="1" t="s">
        <v>16</v>
      </c>
      <c r="O38" s="1" t="s">
        <v>16</v>
      </c>
      <c r="P38" s="1" t="s">
        <v>16</v>
      </c>
    </row>
    <row r="39" spans="1:16" ht="13.15" customHeight="1" x14ac:dyDescent="0.2">
      <c r="A39" s="75" t="s">
        <v>130</v>
      </c>
      <c r="B39" s="75" t="s">
        <v>16</v>
      </c>
      <c r="C39" s="75" t="s">
        <v>132</v>
      </c>
      <c r="D39" s="75" t="s">
        <v>16</v>
      </c>
      <c r="E39" s="75" t="s">
        <v>16</v>
      </c>
      <c r="F39" s="1" t="s">
        <v>16</v>
      </c>
      <c r="G39" s="1" t="s">
        <v>16</v>
      </c>
      <c r="H39" s="1" t="s">
        <v>16</v>
      </c>
      <c r="I39" s="1" t="s">
        <v>16</v>
      </c>
      <c r="J39" s="1" t="s">
        <v>16</v>
      </c>
      <c r="K39" s="1" t="s">
        <v>16</v>
      </c>
      <c r="L39" s="1" t="s">
        <v>16</v>
      </c>
      <c r="M39" s="1" t="s">
        <v>16</v>
      </c>
      <c r="N39" s="1" t="s">
        <v>16</v>
      </c>
      <c r="O39" s="1" t="s">
        <v>16</v>
      </c>
      <c r="P39" s="1" t="s">
        <v>16</v>
      </c>
    </row>
    <row r="40" spans="1:16" ht="13.15" customHeight="1" x14ac:dyDescent="0.2">
      <c r="A40" s="75" t="s">
        <v>16</v>
      </c>
      <c r="B40" s="75" t="s">
        <v>16</v>
      </c>
      <c r="C40" s="75" t="s">
        <v>136</v>
      </c>
      <c r="D40" s="75" t="s">
        <v>16</v>
      </c>
      <c r="E40" s="75" t="s">
        <v>16</v>
      </c>
      <c r="F40" s="1" t="s">
        <v>16</v>
      </c>
      <c r="G40" s="1" t="s">
        <v>16</v>
      </c>
      <c r="H40" s="1" t="s">
        <v>16</v>
      </c>
      <c r="I40" s="1" t="s">
        <v>16</v>
      </c>
      <c r="J40" s="1" t="s">
        <v>16</v>
      </c>
      <c r="K40" s="1" t="s">
        <v>16</v>
      </c>
      <c r="L40" s="1" t="s">
        <v>16</v>
      </c>
      <c r="M40" s="1" t="s">
        <v>16</v>
      </c>
      <c r="N40" s="1" t="s">
        <v>16</v>
      </c>
      <c r="O40" s="1" t="s">
        <v>16</v>
      </c>
      <c r="P40" s="1" t="s">
        <v>16</v>
      </c>
    </row>
    <row r="41" spans="1:16" ht="13.15" customHeight="1" x14ac:dyDescent="0.2">
      <c r="A41" s="75" t="s">
        <v>137</v>
      </c>
      <c r="B41" s="75" t="s">
        <v>16</v>
      </c>
      <c r="C41" s="75" t="s">
        <v>16</v>
      </c>
      <c r="D41" s="75" t="s">
        <v>16</v>
      </c>
      <c r="E41" s="75" t="s">
        <v>16</v>
      </c>
      <c r="F41" s="1" t="s">
        <v>16</v>
      </c>
      <c r="G41" s="1" t="s">
        <v>16</v>
      </c>
      <c r="H41" s="1" t="s">
        <v>16</v>
      </c>
      <c r="I41" s="1" t="s">
        <v>16</v>
      </c>
      <c r="J41" s="1" t="s">
        <v>16</v>
      </c>
      <c r="K41" s="1" t="s">
        <v>16</v>
      </c>
      <c r="L41" s="1" t="s">
        <v>16</v>
      </c>
      <c r="M41" s="1" t="s">
        <v>16</v>
      </c>
      <c r="N41" s="1" t="s">
        <v>16</v>
      </c>
      <c r="O41" s="1" t="s">
        <v>16</v>
      </c>
      <c r="P41" s="1" t="s">
        <v>16</v>
      </c>
    </row>
    <row r="42" spans="1:16" ht="13.15" customHeight="1" x14ac:dyDescent="0.2">
      <c r="A42" s="75" t="s">
        <v>140</v>
      </c>
      <c r="B42" s="75" t="s">
        <v>16</v>
      </c>
      <c r="C42" s="75" t="s">
        <v>142</v>
      </c>
      <c r="D42" s="75" t="s">
        <v>16</v>
      </c>
      <c r="E42" s="75" t="s">
        <v>16</v>
      </c>
      <c r="F42" s="1" t="s">
        <v>16</v>
      </c>
      <c r="G42" s="1" t="s">
        <v>16</v>
      </c>
      <c r="H42" s="1" t="s">
        <v>16</v>
      </c>
      <c r="I42" s="1" t="s">
        <v>16</v>
      </c>
      <c r="J42" s="1" t="s">
        <v>16</v>
      </c>
      <c r="K42" s="1" t="s">
        <v>16</v>
      </c>
      <c r="L42" s="1" t="s">
        <v>16</v>
      </c>
      <c r="M42" s="1" t="s">
        <v>16</v>
      </c>
      <c r="N42" s="1" t="s">
        <v>16</v>
      </c>
      <c r="O42" s="1" t="s">
        <v>16</v>
      </c>
      <c r="P42" s="1" t="s">
        <v>16</v>
      </c>
    </row>
    <row r="43" spans="1:16" ht="13.15" customHeight="1" x14ac:dyDescent="0.2">
      <c r="A43" s="75" t="s">
        <v>143</v>
      </c>
      <c r="B43" s="75" t="s">
        <v>16</v>
      </c>
      <c r="C43" s="75" t="s">
        <v>145</v>
      </c>
      <c r="D43" s="75" t="s">
        <v>16</v>
      </c>
      <c r="E43" s="75" t="s">
        <v>16</v>
      </c>
      <c r="F43" s="1" t="s">
        <v>16</v>
      </c>
      <c r="G43" s="1" t="s">
        <v>16</v>
      </c>
      <c r="H43" s="1" t="s">
        <v>16</v>
      </c>
      <c r="I43" s="1" t="s">
        <v>16</v>
      </c>
      <c r="J43" s="1" t="s">
        <v>16</v>
      </c>
      <c r="K43" s="1" t="s">
        <v>16</v>
      </c>
      <c r="L43" s="1" t="s">
        <v>16</v>
      </c>
      <c r="M43" s="1" t="s">
        <v>16</v>
      </c>
      <c r="N43" s="1" t="s">
        <v>16</v>
      </c>
      <c r="O43" s="1" t="s">
        <v>16</v>
      </c>
      <c r="P43" s="1" t="s">
        <v>16</v>
      </c>
    </row>
    <row r="44" spans="1:16" ht="13.15" customHeight="1" x14ac:dyDescent="0.2">
      <c r="A44" s="75" t="s">
        <v>16</v>
      </c>
      <c r="B44" s="75" t="s">
        <v>16</v>
      </c>
      <c r="C44" s="75" t="s">
        <v>150</v>
      </c>
      <c r="D44" s="75" t="s">
        <v>16</v>
      </c>
      <c r="E44" s="75" t="s">
        <v>16</v>
      </c>
      <c r="F44" s="1" t="s">
        <v>16</v>
      </c>
      <c r="G44" s="1" t="s">
        <v>16</v>
      </c>
      <c r="H44" s="1" t="s">
        <v>16</v>
      </c>
      <c r="I44" s="1" t="s">
        <v>16</v>
      </c>
      <c r="J44" s="1" t="s">
        <v>16</v>
      </c>
      <c r="K44" s="1" t="s">
        <v>16</v>
      </c>
      <c r="L44" s="1" t="s">
        <v>16</v>
      </c>
      <c r="M44" s="1" t="s">
        <v>16</v>
      </c>
      <c r="N44" s="1" t="s">
        <v>16</v>
      </c>
      <c r="O44" s="1" t="s">
        <v>16</v>
      </c>
      <c r="P44" s="1" t="s">
        <v>16</v>
      </c>
    </row>
    <row r="45" spans="1:16" ht="13.15" customHeight="1" x14ac:dyDescent="0.2">
      <c r="A45" s="75" t="s">
        <v>151</v>
      </c>
      <c r="B45" s="75" t="s">
        <v>16</v>
      </c>
      <c r="C45" s="75" t="s">
        <v>16</v>
      </c>
      <c r="D45" s="75" t="s">
        <v>16</v>
      </c>
      <c r="E45" s="75" t="s">
        <v>16</v>
      </c>
      <c r="F45" s="1" t="s">
        <v>16</v>
      </c>
      <c r="G45" s="1" t="s">
        <v>16</v>
      </c>
      <c r="H45" s="1" t="s">
        <v>16</v>
      </c>
      <c r="I45" s="1" t="s">
        <v>16</v>
      </c>
      <c r="J45" s="1" t="s">
        <v>16</v>
      </c>
      <c r="K45" s="1" t="s">
        <v>16</v>
      </c>
      <c r="L45" s="1" t="s">
        <v>16</v>
      </c>
      <c r="M45" s="1" t="s">
        <v>16</v>
      </c>
      <c r="N45" s="1" t="s">
        <v>16</v>
      </c>
      <c r="O45" s="1" t="s">
        <v>16</v>
      </c>
      <c r="P45" s="1" t="s">
        <v>16</v>
      </c>
    </row>
    <row r="46" spans="1:16" ht="13.15" customHeight="1" x14ac:dyDescent="0.2">
      <c r="A46" s="75" t="s">
        <v>155</v>
      </c>
      <c r="B46" s="75" t="s">
        <v>16</v>
      </c>
      <c r="C46" s="75" t="s">
        <v>156</v>
      </c>
      <c r="D46" s="75" t="s">
        <v>16</v>
      </c>
      <c r="E46" s="75" t="s">
        <v>16</v>
      </c>
      <c r="F46" s="1" t="s">
        <v>16</v>
      </c>
      <c r="G46" s="1" t="s">
        <v>16</v>
      </c>
      <c r="H46" s="1" t="s">
        <v>16</v>
      </c>
      <c r="I46" s="1" t="s">
        <v>16</v>
      </c>
      <c r="J46" s="1" t="s">
        <v>16</v>
      </c>
      <c r="K46" s="1" t="s">
        <v>16</v>
      </c>
      <c r="L46" s="1" t="s">
        <v>16</v>
      </c>
      <c r="M46" s="1" t="s">
        <v>16</v>
      </c>
      <c r="N46" s="1" t="s">
        <v>16</v>
      </c>
      <c r="O46" s="1" t="s">
        <v>16</v>
      </c>
      <c r="P46" s="1" t="s">
        <v>16</v>
      </c>
    </row>
    <row r="47" spans="1:16" ht="13.15" customHeight="1" x14ac:dyDescent="0.2">
      <c r="A47" s="75" t="s">
        <v>157</v>
      </c>
      <c r="B47" s="75" t="s">
        <v>16</v>
      </c>
      <c r="C47" s="75" t="s">
        <v>158</v>
      </c>
      <c r="D47" s="75" t="s">
        <v>16</v>
      </c>
      <c r="E47" s="75" t="s">
        <v>16</v>
      </c>
      <c r="F47" s="1" t="s">
        <v>16</v>
      </c>
      <c r="G47" s="1" t="s">
        <v>16</v>
      </c>
      <c r="H47" s="1" t="s">
        <v>16</v>
      </c>
      <c r="I47" s="1" t="s">
        <v>16</v>
      </c>
      <c r="J47" s="1" t="s">
        <v>16</v>
      </c>
      <c r="K47" s="1" t="s">
        <v>16</v>
      </c>
      <c r="L47" s="1" t="s">
        <v>16</v>
      </c>
      <c r="M47" s="1" t="s">
        <v>16</v>
      </c>
      <c r="N47" s="1" t="s">
        <v>16</v>
      </c>
      <c r="O47" s="1" t="s">
        <v>16</v>
      </c>
      <c r="P47" s="1" t="s">
        <v>16</v>
      </c>
    </row>
    <row r="48" spans="1:16" ht="13.15" customHeight="1" x14ac:dyDescent="0.2">
      <c r="A48" s="75" t="s">
        <v>16</v>
      </c>
      <c r="B48" s="75" t="s">
        <v>16</v>
      </c>
      <c r="C48" s="75" t="s">
        <v>161</v>
      </c>
      <c r="D48" s="75" t="s">
        <v>16</v>
      </c>
      <c r="E48" s="75" t="s">
        <v>16</v>
      </c>
      <c r="F48" s="1" t="s">
        <v>16</v>
      </c>
      <c r="G48" s="1" t="s">
        <v>16</v>
      </c>
      <c r="H48" s="1" t="s">
        <v>16</v>
      </c>
      <c r="I48" s="1" t="s">
        <v>16</v>
      </c>
      <c r="J48" s="1" t="s">
        <v>16</v>
      </c>
      <c r="K48" s="1" t="s">
        <v>16</v>
      </c>
      <c r="L48" s="1" t="s">
        <v>16</v>
      </c>
      <c r="M48" s="1" t="s">
        <v>16</v>
      </c>
      <c r="N48" s="1" t="s">
        <v>16</v>
      </c>
      <c r="O48" s="1" t="s">
        <v>16</v>
      </c>
      <c r="P48" s="1" t="s">
        <v>16</v>
      </c>
    </row>
    <row r="49" spans="1:16" ht="13.15" customHeight="1" x14ac:dyDescent="0.2">
      <c r="A49" s="75" t="s">
        <v>16</v>
      </c>
      <c r="B49" s="75" t="s">
        <v>16</v>
      </c>
      <c r="C49" s="75" t="s">
        <v>16</v>
      </c>
      <c r="D49" s="75" t="s">
        <v>16</v>
      </c>
      <c r="E49" s="75" t="s">
        <v>16</v>
      </c>
      <c r="F49" s="1" t="s">
        <v>16</v>
      </c>
      <c r="G49" s="1" t="s">
        <v>16</v>
      </c>
      <c r="H49" s="1" t="s">
        <v>16</v>
      </c>
      <c r="I49" s="1" t="s">
        <v>16</v>
      </c>
      <c r="J49" s="1" t="s">
        <v>16</v>
      </c>
      <c r="K49" s="1" t="s">
        <v>16</v>
      </c>
      <c r="L49" s="1" t="s">
        <v>16</v>
      </c>
      <c r="M49" s="1" t="s">
        <v>16</v>
      </c>
      <c r="N49" s="1" t="s">
        <v>16</v>
      </c>
      <c r="O49" s="1" t="s">
        <v>16</v>
      </c>
      <c r="P49" s="1" t="s">
        <v>16</v>
      </c>
    </row>
    <row r="50" spans="1:16" ht="13.15" customHeight="1" x14ac:dyDescent="0.2">
      <c r="A50" s="75" t="s">
        <v>16</v>
      </c>
      <c r="B50" s="75" t="s">
        <v>16</v>
      </c>
      <c r="C50" s="75" t="s">
        <v>16</v>
      </c>
      <c r="D50" s="75" t="s">
        <v>16</v>
      </c>
      <c r="E50" s="75" t="s">
        <v>16</v>
      </c>
      <c r="F50" s="1" t="s">
        <v>16</v>
      </c>
      <c r="G50" s="1" t="s">
        <v>16</v>
      </c>
      <c r="H50" s="1" t="s">
        <v>16</v>
      </c>
      <c r="I50" s="1" t="s">
        <v>16</v>
      </c>
      <c r="J50" s="1" t="s">
        <v>16</v>
      </c>
      <c r="K50" s="1" t="s">
        <v>16</v>
      </c>
      <c r="L50" s="1" t="s">
        <v>16</v>
      </c>
      <c r="M50" s="1" t="s">
        <v>16</v>
      </c>
      <c r="N50" s="1" t="s">
        <v>16</v>
      </c>
      <c r="O50" s="1" t="s">
        <v>16</v>
      </c>
      <c r="P50" s="1" t="s">
        <v>16</v>
      </c>
    </row>
    <row r="51" spans="1:16" ht="13.15" customHeight="1" x14ac:dyDescent="0.2">
      <c r="A51" s="75" t="s">
        <v>16</v>
      </c>
      <c r="B51" s="75" t="s">
        <v>16</v>
      </c>
      <c r="C51" s="75" t="s">
        <v>16</v>
      </c>
      <c r="D51" s="75" t="s">
        <v>16</v>
      </c>
      <c r="E51" s="75" t="s">
        <v>16</v>
      </c>
      <c r="F51" s="1" t="s">
        <v>16</v>
      </c>
      <c r="G51" s="1" t="s">
        <v>16</v>
      </c>
      <c r="H51" s="1" t="s">
        <v>16</v>
      </c>
      <c r="I51" s="1" t="s">
        <v>16</v>
      </c>
      <c r="J51" s="1" t="s">
        <v>16</v>
      </c>
      <c r="K51" s="1" t="s">
        <v>16</v>
      </c>
      <c r="L51" s="1" t="s">
        <v>16</v>
      </c>
      <c r="M51" s="1" t="s">
        <v>16</v>
      </c>
      <c r="N51" s="1" t="s">
        <v>16</v>
      </c>
      <c r="O51" s="1" t="s">
        <v>16</v>
      </c>
      <c r="P51" s="1" t="s">
        <v>16</v>
      </c>
    </row>
    <row r="52" spans="1:16" ht="13.15" customHeight="1" x14ac:dyDescent="0.2">
      <c r="A52" s="75" t="s">
        <v>16</v>
      </c>
      <c r="B52" s="75" t="s">
        <v>16</v>
      </c>
      <c r="C52" s="75" t="s">
        <v>16</v>
      </c>
      <c r="D52" s="75" t="s">
        <v>16</v>
      </c>
      <c r="E52" s="75" t="s">
        <v>16</v>
      </c>
      <c r="F52" s="1" t="s">
        <v>16</v>
      </c>
      <c r="G52" s="1" t="s">
        <v>16</v>
      </c>
      <c r="H52" s="1" t="s">
        <v>16</v>
      </c>
      <c r="I52" s="1" t="s">
        <v>16</v>
      </c>
      <c r="J52" s="1" t="s">
        <v>16</v>
      </c>
      <c r="K52" s="1" t="s">
        <v>16</v>
      </c>
      <c r="L52" s="1" t="s">
        <v>16</v>
      </c>
      <c r="M52" s="1" t="s">
        <v>16</v>
      </c>
      <c r="N52" s="1" t="s">
        <v>16</v>
      </c>
      <c r="O52" s="1" t="s">
        <v>16</v>
      </c>
      <c r="P52" s="1" t="s">
        <v>16</v>
      </c>
    </row>
    <row r="53" spans="1:16" ht="13.15" customHeight="1" x14ac:dyDescent="0.2">
      <c r="A53" s="75" t="s">
        <v>16</v>
      </c>
      <c r="B53" s="75" t="s">
        <v>16</v>
      </c>
      <c r="C53" s="75" t="s">
        <v>16</v>
      </c>
      <c r="D53" s="75" t="s">
        <v>16</v>
      </c>
      <c r="E53" s="75" t="s">
        <v>16</v>
      </c>
      <c r="F53" s="1" t="s">
        <v>16</v>
      </c>
      <c r="G53" s="1" t="s">
        <v>16</v>
      </c>
      <c r="H53" s="1" t="s">
        <v>16</v>
      </c>
      <c r="I53" s="1" t="s">
        <v>16</v>
      </c>
      <c r="J53" s="1" t="s">
        <v>16</v>
      </c>
      <c r="K53" s="1" t="s">
        <v>16</v>
      </c>
      <c r="L53" s="1" t="s">
        <v>16</v>
      </c>
      <c r="M53" s="1" t="s">
        <v>16</v>
      </c>
      <c r="N53" s="1" t="s">
        <v>16</v>
      </c>
      <c r="O53" s="1" t="s">
        <v>16</v>
      </c>
      <c r="P53" s="1" t="s">
        <v>16</v>
      </c>
    </row>
    <row r="54" spans="1:16" ht="13.15" customHeight="1" x14ac:dyDescent="0.2">
      <c r="A54" s="75" t="s">
        <v>16</v>
      </c>
      <c r="B54" s="75" t="s">
        <v>16</v>
      </c>
      <c r="C54" s="75" t="s">
        <v>16</v>
      </c>
      <c r="D54" s="75" t="s">
        <v>16</v>
      </c>
      <c r="E54" s="75" t="s">
        <v>16</v>
      </c>
      <c r="F54" s="1" t="s">
        <v>16</v>
      </c>
      <c r="G54" s="1" t="s">
        <v>16</v>
      </c>
      <c r="H54" s="1" t="s">
        <v>16</v>
      </c>
      <c r="I54" s="1" t="s">
        <v>16</v>
      </c>
      <c r="J54" s="1" t="s">
        <v>16</v>
      </c>
      <c r="K54" s="1" t="s">
        <v>16</v>
      </c>
      <c r="L54" s="1" t="s">
        <v>16</v>
      </c>
      <c r="M54" s="1" t="s">
        <v>16</v>
      </c>
      <c r="N54" s="1" t="s">
        <v>16</v>
      </c>
      <c r="O54" s="1" t="s">
        <v>16</v>
      </c>
      <c r="P54" s="1" t="s">
        <v>16</v>
      </c>
    </row>
    <row r="55" spans="1:16" ht="13.15" customHeight="1" x14ac:dyDescent="0.2">
      <c r="A55" s="75" t="s">
        <v>16</v>
      </c>
      <c r="B55" s="75" t="s">
        <v>16</v>
      </c>
      <c r="C55" s="75" t="s">
        <v>16</v>
      </c>
      <c r="D55" s="75" t="s">
        <v>16</v>
      </c>
      <c r="E55" s="75" t="s">
        <v>16</v>
      </c>
      <c r="F55" s="1" t="s">
        <v>16</v>
      </c>
      <c r="G55" s="1" t="s">
        <v>16</v>
      </c>
      <c r="H55" s="1" t="s">
        <v>16</v>
      </c>
      <c r="I55" s="1" t="s">
        <v>16</v>
      </c>
      <c r="J55" s="1" t="s">
        <v>16</v>
      </c>
      <c r="K55" s="1" t="s">
        <v>16</v>
      </c>
      <c r="L55" s="1" t="s">
        <v>16</v>
      </c>
      <c r="M55" s="1" t="s">
        <v>16</v>
      </c>
      <c r="N55" s="1" t="s">
        <v>16</v>
      </c>
      <c r="O55" s="1" t="s">
        <v>16</v>
      </c>
      <c r="P55" s="1" t="s">
        <v>16</v>
      </c>
    </row>
    <row r="56" spans="1:16" ht="13.15" customHeight="1" x14ac:dyDescent="0.2">
      <c r="A56" s="75" t="s">
        <v>16</v>
      </c>
      <c r="B56" s="75" t="s">
        <v>16</v>
      </c>
      <c r="C56" s="75" t="s">
        <v>16</v>
      </c>
      <c r="D56" s="75" t="s">
        <v>16</v>
      </c>
      <c r="E56" s="75" t="s">
        <v>16</v>
      </c>
      <c r="F56" s="1" t="s">
        <v>16</v>
      </c>
      <c r="G56" s="1" t="s">
        <v>16</v>
      </c>
      <c r="H56" s="1" t="s">
        <v>16</v>
      </c>
      <c r="I56" s="1" t="s">
        <v>16</v>
      </c>
      <c r="J56" s="1" t="s">
        <v>16</v>
      </c>
      <c r="K56" s="1" t="s">
        <v>16</v>
      </c>
      <c r="L56" s="1" t="s">
        <v>16</v>
      </c>
      <c r="M56" s="1" t="s">
        <v>16</v>
      </c>
      <c r="N56" s="1" t="s">
        <v>16</v>
      </c>
      <c r="O56" s="1" t="s">
        <v>16</v>
      </c>
      <c r="P56" s="1" t="s">
        <v>16</v>
      </c>
    </row>
    <row r="57" spans="1:16" ht="13.15" customHeight="1" x14ac:dyDescent="0.2">
      <c r="A57" s="75" t="s">
        <v>16</v>
      </c>
      <c r="B57" s="75" t="s">
        <v>16</v>
      </c>
      <c r="C57" s="75" t="s">
        <v>16</v>
      </c>
      <c r="D57" s="75" t="s">
        <v>16</v>
      </c>
      <c r="E57" s="75" t="s">
        <v>16</v>
      </c>
      <c r="F57" s="1" t="s">
        <v>16</v>
      </c>
      <c r="G57" s="1" t="s">
        <v>16</v>
      </c>
      <c r="H57" s="1" t="s">
        <v>16</v>
      </c>
      <c r="I57" s="1" t="s">
        <v>16</v>
      </c>
      <c r="J57" s="1" t="s">
        <v>16</v>
      </c>
      <c r="K57" s="1" t="s">
        <v>16</v>
      </c>
      <c r="L57" s="1" t="s">
        <v>16</v>
      </c>
      <c r="M57" s="1" t="s">
        <v>16</v>
      </c>
      <c r="N57" s="1" t="s">
        <v>16</v>
      </c>
      <c r="O57" s="1" t="s">
        <v>16</v>
      </c>
      <c r="P57" s="1" t="s">
        <v>16</v>
      </c>
    </row>
    <row r="58" spans="1:16" ht="13.15" customHeight="1" x14ac:dyDescent="0.2">
      <c r="A58" s="75" t="s">
        <v>16</v>
      </c>
      <c r="B58" s="75" t="s">
        <v>16</v>
      </c>
      <c r="C58" s="75" t="s">
        <v>16</v>
      </c>
      <c r="D58" s="75" t="s">
        <v>16</v>
      </c>
      <c r="E58" s="75" t="s">
        <v>16</v>
      </c>
      <c r="F58" s="1" t="s">
        <v>16</v>
      </c>
      <c r="G58" s="1" t="s">
        <v>16</v>
      </c>
      <c r="H58" s="1" t="s">
        <v>16</v>
      </c>
      <c r="I58" s="1" t="s">
        <v>16</v>
      </c>
      <c r="J58" s="1" t="s">
        <v>16</v>
      </c>
      <c r="K58" s="1" t="s">
        <v>16</v>
      </c>
      <c r="L58" s="1" t="s">
        <v>16</v>
      </c>
      <c r="M58" s="1" t="s">
        <v>16</v>
      </c>
      <c r="N58" s="1" t="s">
        <v>16</v>
      </c>
      <c r="O58" s="1" t="s">
        <v>16</v>
      </c>
      <c r="P58" s="1" t="s">
        <v>16</v>
      </c>
    </row>
    <row r="59" spans="1:16" ht="13.15" customHeight="1" x14ac:dyDescent="0.2">
      <c r="A59" s="75" t="s">
        <v>16</v>
      </c>
      <c r="B59" s="75" t="s">
        <v>16</v>
      </c>
      <c r="C59" s="75" t="s">
        <v>16</v>
      </c>
      <c r="D59" s="75" t="s">
        <v>16</v>
      </c>
      <c r="E59" s="75" t="s">
        <v>16</v>
      </c>
      <c r="F59" s="1" t="s">
        <v>16</v>
      </c>
      <c r="G59" s="1" t="s">
        <v>16</v>
      </c>
      <c r="H59" s="1" t="s">
        <v>16</v>
      </c>
      <c r="I59" s="1" t="s">
        <v>16</v>
      </c>
      <c r="J59" s="1" t="s">
        <v>16</v>
      </c>
      <c r="K59" s="1" t="s">
        <v>16</v>
      </c>
      <c r="L59" s="1" t="s">
        <v>16</v>
      </c>
      <c r="M59" s="1" t="s">
        <v>16</v>
      </c>
      <c r="N59" s="1" t="s">
        <v>16</v>
      </c>
      <c r="O59" s="1" t="s">
        <v>16</v>
      </c>
      <c r="P59" s="1" t="s">
        <v>16</v>
      </c>
    </row>
    <row r="60" spans="1:16" ht="13.15" customHeight="1" x14ac:dyDescent="0.2">
      <c r="A60" s="75" t="s">
        <v>16</v>
      </c>
      <c r="B60" s="75" t="s">
        <v>16</v>
      </c>
      <c r="C60" s="75" t="s">
        <v>16</v>
      </c>
      <c r="D60" s="75" t="s">
        <v>16</v>
      </c>
      <c r="E60" s="75" t="s">
        <v>16</v>
      </c>
      <c r="F60" s="1" t="s">
        <v>16</v>
      </c>
      <c r="G60" s="1" t="s">
        <v>16</v>
      </c>
      <c r="H60" s="1" t="s">
        <v>16</v>
      </c>
      <c r="I60" s="1" t="s">
        <v>16</v>
      </c>
      <c r="J60" s="1" t="s">
        <v>16</v>
      </c>
      <c r="K60" s="1" t="s">
        <v>16</v>
      </c>
      <c r="L60" s="1" t="s">
        <v>16</v>
      </c>
      <c r="M60" s="1" t="s">
        <v>16</v>
      </c>
      <c r="N60" s="1" t="s">
        <v>16</v>
      </c>
      <c r="O60" s="1" t="s">
        <v>16</v>
      </c>
      <c r="P60" s="1" t="s">
        <v>16</v>
      </c>
    </row>
    <row r="61" spans="1:16" ht="13.15" customHeight="1" x14ac:dyDescent="0.2">
      <c r="A61" s="75" t="s">
        <v>16</v>
      </c>
      <c r="B61" s="75" t="s">
        <v>16</v>
      </c>
      <c r="C61" s="75" t="s">
        <v>16</v>
      </c>
      <c r="D61" s="75" t="s">
        <v>16</v>
      </c>
      <c r="E61" s="75" t="s">
        <v>16</v>
      </c>
      <c r="F61" s="1" t="s">
        <v>16</v>
      </c>
      <c r="G61" s="1" t="s">
        <v>16</v>
      </c>
      <c r="H61" s="1" t="s">
        <v>16</v>
      </c>
      <c r="I61" s="1" t="s">
        <v>16</v>
      </c>
      <c r="J61" s="1" t="s">
        <v>16</v>
      </c>
      <c r="K61" s="1" t="s">
        <v>16</v>
      </c>
      <c r="L61" s="1" t="s">
        <v>16</v>
      </c>
      <c r="M61" s="1" t="s">
        <v>16</v>
      </c>
      <c r="N61" s="1" t="s">
        <v>16</v>
      </c>
      <c r="O61" s="1" t="s">
        <v>16</v>
      </c>
      <c r="P61" s="1" t="s">
        <v>16</v>
      </c>
    </row>
    <row r="62" spans="1:16" ht="13.15" customHeight="1" x14ac:dyDescent="0.2">
      <c r="A62" s="75" t="s">
        <v>16</v>
      </c>
      <c r="B62" s="75" t="s">
        <v>16</v>
      </c>
      <c r="C62" s="75" t="s">
        <v>16</v>
      </c>
      <c r="D62" s="75" t="s">
        <v>16</v>
      </c>
      <c r="E62" s="75" t="s">
        <v>16</v>
      </c>
      <c r="F62" s="1" t="s">
        <v>16</v>
      </c>
      <c r="G62" s="1" t="s">
        <v>16</v>
      </c>
      <c r="H62" s="1" t="s">
        <v>16</v>
      </c>
      <c r="I62" s="1" t="s">
        <v>16</v>
      </c>
      <c r="J62" s="1" t="s">
        <v>16</v>
      </c>
      <c r="K62" s="1" t="s">
        <v>16</v>
      </c>
      <c r="L62" s="1" t="s">
        <v>16</v>
      </c>
      <c r="M62" s="1" t="s">
        <v>16</v>
      </c>
      <c r="N62" s="1" t="s">
        <v>16</v>
      </c>
      <c r="O62" s="1" t="s">
        <v>16</v>
      </c>
      <c r="P62" s="1" t="s">
        <v>16</v>
      </c>
    </row>
    <row r="63" spans="1:16" ht="13.15" customHeight="1" x14ac:dyDescent="0.2">
      <c r="A63" s="75" t="s">
        <v>16</v>
      </c>
      <c r="B63" s="75" t="s">
        <v>16</v>
      </c>
      <c r="C63" s="75" t="s">
        <v>16</v>
      </c>
      <c r="D63" s="75" t="s">
        <v>16</v>
      </c>
      <c r="E63" s="75" t="s">
        <v>16</v>
      </c>
      <c r="F63" s="1" t="s">
        <v>16</v>
      </c>
      <c r="G63" s="1" t="s">
        <v>16</v>
      </c>
      <c r="H63" s="1" t="s">
        <v>16</v>
      </c>
      <c r="I63" s="1" t="s">
        <v>16</v>
      </c>
      <c r="J63" s="1" t="s">
        <v>16</v>
      </c>
      <c r="K63" s="1" t="s">
        <v>16</v>
      </c>
      <c r="L63" s="1" t="s">
        <v>16</v>
      </c>
      <c r="M63" s="1" t="s">
        <v>16</v>
      </c>
      <c r="N63" s="1" t="s">
        <v>16</v>
      </c>
      <c r="O63" s="1" t="s">
        <v>16</v>
      </c>
      <c r="P63" s="1" t="s">
        <v>16</v>
      </c>
    </row>
    <row r="64" spans="1:16" ht="13.15" customHeight="1" x14ac:dyDescent="0.2">
      <c r="A64" s="75" t="s">
        <v>16</v>
      </c>
      <c r="B64" s="75" t="s">
        <v>16</v>
      </c>
      <c r="C64" s="75" t="s">
        <v>16</v>
      </c>
      <c r="D64" s="75" t="s">
        <v>16</v>
      </c>
      <c r="E64" s="75" t="s">
        <v>16</v>
      </c>
      <c r="F64" s="1" t="s">
        <v>16</v>
      </c>
      <c r="G64" s="1" t="s">
        <v>16</v>
      </c>
      <c r="H64" s="1" t="s">
        <v>16</v>
      </c>
      <c r="I64" s="1" t="s">
        <v>16</v>
      </c>
      <c r="J64" s="1" t="s">
        <v>16</v>
      </c>
      <c r="K64" s="1" t="s">
        <v>16</v>
      </c>
      <c r="L64" s="1" t="s">
        <v>16</v>
      </c>
      <c r="M64" s="1" t="s">
        <v>16</v>
      </c>
      <c r="N64" s="1" t="s">
        <v>16</v>
      </c>
      <c r="O64" s="1" t="s">
        <v>16</v>
      </c>
      <c r="P64" s="1" t="s">
        <v>16</v>
      </c>
    </row>
    <row r="65" spans="1:16" ht="13.15" customHeight="1" x14ac:dyDescent="0.2">
      <c r="A65" s="75" t="s">
        <v>16</v>
      </c>
      <c r="B65" s="75" t="s">
        <v>16</v>
      </c>
      <c r="C65" s="1" t="s">
        <v>16</v>
      </c>
      <c r="D65" s="1" t="s">
        <v>16</v>
      </c>
      <c r="E65" s="1" t="s">
        <v>16</v>
      </c>
      <c r="F65" s="1" t="s">
        <v>16</v>
      </c>
      <c r="G65" s="1" t="s">
        <v>16</v>
      </c>
      <c r="H65" s="1" t="s">
        <v>16</v>
      </c>
      <c r="I65" s="1" t="s">
        <v>16</v>
      </c>
      <c r="J65" s="1" t="s">
        <v>16</v>
      </c>
      <c r="K65" s="1" t="s">
        <v>16</v>
      </c>
      <c r="L65" s="1" t="s">
        <v>16</v>
      </c>
      <c r="M65" s="1" t="s">
        <v>16</v>
      </c>
      <c r="N65" s="1" t="s">
        <v>16</v>
      </c>
      <c r="O65" s="1" t="s">
        <v>16</v>
      </c>
      <c r="P65" s="1" t="s">
        <v>16</v>
      </c>
    </row>
    <row r="66" spans="1:16" ht="13.15" customHeight="1" x14ac:dyDescent="0.2">
      <c r="A66" s="75" t="s">
        <v>16</v>
      </c>
      <c r="B66" s="75" t="s">
        <v>16</v>
      </c>
      <c r="C66" s="1" t="s">
        <v>16</v>
      </c>
      <c r="D66" s="1" t="s">
        <v>16</v>
      </c>
      <c r="E66" s="1" t="s">
        <v>16</v>
      </c>
      <c r="F66" s="1" t="s">
        <v>16</v>
      </c>
      <c r="G66" s="1" t="s">
        <v>16</v>
      </c>
      <c r="H66" s="1" t="s">
        <v>16</v>
      </c>
      <c r="I66" s="1" t="s">
        <v>16</v>
      </c>
      <c r="J66" s="1" t="s">
        <v>16</v>
      </c>
      <c r="K66" s="1" t="s">
        <v>16</v>
      </c>
      <c r="L66" s="1" t="s">
        <v>16</v>
      </c>
      <c r="M66" s="1" t="s">
        <v>16</v>
      </c>
      <c r="N66" s="1" t="s">
        <v>16</v>
      </c>
      <c r="O66" s="1" t="s">
        <v>16</v>
      </c>
      <c r="P66" s="1" t="s">
        <v>16</v>
      </c>
    </row>
    <row r="67" spans="1:16" ht="12.75" x14ac:dyDescent="0.2">
      <c r="A67" s="75" t="s">
        <v>16</v>
      </c>
      <c r="B67" s="75" t="s">
        <v>16</v>
      </c>
      <c r="C67" s="1" t="s">
        <v>16</v>
      </c>
      <c r="D67" s="1" t="s">
        <v>16</v>
      </c>
      <c r="E67" s="1" t="s">
        <v>16</v>
      </c>
      <c r="F67" s="1" t="s">
        <v>16</v>
      </c>
      <c r="G67" s="1" t="s">
        <v>16</v>
      </c>
      <c r="H67" s="1" t="s">
        <v>16</v>
      </c>
      <c r="I67" s="1" t="s">
        <v>16</v>
      </c>
      <c r="J67" s="1" t="s">
        <v>16</v>
      </c>
      <c r="K67" s="1" t="s">
        <v>16</v>
      </c>
      <c r="L67" s="1" t="s">
        <v>16</v>
      </c>
      <c r="M67" s="1" t="s">
        <v>16</v>
      </c>
      <c r="N67" s="1" t="s">
        <v>16</v>
      </c>
      <c r="O67" s="1" t="s">
        <v>16</v>
      </c>
      <c r="P67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ted</vt:lpstr>
      <vt:lpstr>meta</vt:lpstr>
      <vt:lpstr>data</vt:lpstr>
      <vt:lpstr>m</vt:lpstr>
      <vt:lpstr>Ancrage_résultats</vt:lpstr>
      <vt:lpstr>Classement_TED</vt:lpstr>
      <vt:lpstr>Id_match</vt:lpstr>
      <vt:lpstr>Nb_résultats</vt:lpstr>
      <vt:lpstr>Places</vt:lpstr>
      <vt:lpstr>Résult_enr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2022-11-27T22:29:36Z</cp:lastPrinted>
  <dcterms:created xsi:type="dcterms:W3CDTF">2008-10-15T16:12:49Z</dcterms:created>
  <dcterms:modified xsi:type="dcterms:W3CDTF">2026-01-08T00:29:47Z</dcterms:modified>
</cp:coreProperties>
</file>